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mantha\Desktop\University of Aberdeen\63. ET&amp;R Unit\25. ISTP\11. ISTP Budget 2025.04.16\2. ISTP Final format 2025.05.20\"/>
    </mc:Choice>
  </mc:AlternateContent>
  <bookViews>
    <workbookView xWindow="0" yWindow="0" windowWidth="19200" windowHeight="6350" firstSheet="1" activeTab="3"/>
  </bookViews>
  <sheets>
    <sheet name="Legends" sheetId="8" state="hidden" r:id="rId1"/>
    <sheet name="Training Proposal" sheetId="1" r:id="rId2"/>
    <sheet name="Agenda and Lecturers" sheetId="2" r:id="rId3"/>
    <sheet name="Detailed Budget" sheetId="3" r:id="rId4"/>
    <sheet name="Sheet1" sheetId="10" r:id="rId5"/>
    <sheet name="CHECKLIST" sheetId="4" state="hidden" r:id="rId6"/>
    <sheet name="Approval Letter" sheetId="5" state="hidden" r:id="rId7"/>
    <sheet name="Rejection Letter" sheetId="6" state="hidden" r:id="rId8"/>
    <sheet name="Progress Report" sheetId="7" state="hidden" r:id="rId9"/>
    <sheet name="Progress Report New" sheetId="9" r:id="rId10"/>
  </sheets>
  <definedNames>
    <definedName name="_xlnm.Print_Titles" localSheetId="2">'Agenda and Lecturers'!$1:$3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3" i="1" l="1"/>
  <c r="F24" i="9" s="1"/>
  <c r="J54" i="1"/>
  <c r="F25" i="9" s="1"/>
  <c r="F17" i="9" l="1"/>
  <c r="B5" i="9"/>
  <c r="F36" i="7"/>
  <c r="H17" i="7"/>
  <c r="E14" i="7"/>
  <c r="A5" i="7"/>
  <c r="B46" i="6"/>
  <c r="B45" i="6"/>
  <c r="B44" i="6"/>
  <c r="D26" i="6"/>
  <c r="D24" i="6"/>
  <c r="D23" i="6"/>
  <c r="D22" i="6"/>
  <c r="D21" i="6"/>
  <c r="D20" i="6"/>
  <c r="H16" i="6"/>
  <c r="E13" i="6"/>
  <c r="A10" i="6"/>
  <c r="H2" i="6"/>
  <c r="B42" i="5"/>
  <c r="B41" i="5"/>
  <c r="B40" i="5"/>
  <c r="H18" i="5"/>
  <c r="E15" i="5"/>
  <c r="A12" i="5"/>
  <c r="H4" i="5"/>
  <c r="D6" i="4"/>
  <c r="C6" i="4"/>
  <c r="C5" i="4"/>
  <c r="E65" i="3"/>
  <c r="E64" i="3"/>
  <c r="E63" i="3"/>
  <c r="B42" i="3"/>
  <c r="C42" i="3" s="1"/>
  <c r="E42" i="3" s="1"/>
  <c r="B41" i="3"/>
  <c r="B40" i="3"/>
  <c r="B39" i="3"/>
  <c r="C39" i="3" s="1"/>
  <c r="B38" i="3"/>
  <c r="B37" i="3"/>
  <c r="B36" i="3"/>
  <c r="B35" i="3"/>
  <c r="C13" i="3"/>
  <c r="F35" i="9" s="1"/>
  <c r="F38" i="9" s="1"/>
  <c r="B2" i="3"/>
  <c r="B1" i="3"/>
  <c r="Q184" i="2"/>
  <c r="P184" i="2"/>
  <c r="O184" i="2"/>
  <c r="N184" i="2"/>
  <c r="M184" i="2"/>
  <c r="K184" i="2"/>
  <c r="L184" i="2" s="1"/>
  <c r="J184" i="2"/>
  <c r="H184" i="2"/>
  <c r="Q183" i="2"/>
  <c r="P183" i="2"/>
  <c r="O183" i="2"/>
  <c r="N183" i="2"/>
  <c r="M183" i="2"/>
  <c r="K183" i="2"/>
  <c r="L183" i="2" s="1"/>
  <c r="J183" i="2"/>
  <c r="H183" i="2"/>
  <c r="R182" i="2"/>
  <c r="K182" i="2"/>
  <c r="I182" i="2" s="1"/>
  <c r="J182" i="2"/>
  <c r="P181" i="2"/>
  <c r="O181" i="2"/>
  <c r="N181" i="2"/>
  <c r="M181" i="2"/>
  <c r="L181" i="2"/>
  <c r="K181" i="2"/>
  <c r="Q181" i="2" s="1"/>
  <c r="J181" i="2"/>
  <c r="H181" i="2"/>
  <c r="R180" i="2"/>
  <c r="K180" i="2"/>
  <c r="I180" i="2" s="1"/>
  <c r="J180" i="2"/>
  <c r="Q179" i="2"/>
  <c r="O179" i="2"/>
  <c r="N179" i="2"/>
  <c r="M179" i="2"/>
  <c r="L179" i="2"/>
  <c r="K179" i="2"/>
  <c r="P179" i="2" s="1"/>
  <c r="J179" i="2"/>
  <c r="H179" i="2"/>
  <c r="P178" i="2"/>
  <c r="N178" i="2"/>
  <c r="M178" i="2"/>
  <c r="L178" i="2"/>
  <c r="K178" i="2"/>
  <c r="J178" i="2"/>
  <c r="H178" i="2"/>
  <c r="Q177" i="2"/>
  <c r="P177" i="2"/>
  <c r="O177" i="2"/>
  <c r="N177" i="2"/>
  <c r="M177" i="2"/>
  <c r="L177" i="2"/>
  <c r="K177" i="2"/>
  <c r="J177" i="2"/>
  <c r="H177" i="2"/>
  <c r="R176" i="2"/>
  <c r="K176" i="2"/>
  <c r="I176" i="2" s="1"/>
  <c r="J176" i="2"/>
  <c r="Q175" i="2"/>
  <c r="P175" i="2"/>
  <c r="O175" i="2"/>
  <c r="N175" i="2"/>
  <c r="L175" i="2"/>
  <c r="K175" i="2"/>
  <c r="M175" i="2" s="1"/>
  <c r="J175" i="2"/>
  <c r="H175" i="2"/>
  <c r="Q174" i="2"/>
  <c r="P174" i="2"/>
  <c r="O174" i="2"/>
  <c r="N174" i="2"/>
  <c r="M174" i="2"/>
  <c r="K174" i="2"/>
  <c r="I174" i="2" s="1"/>
  <c r="J174" i="2"/>
  <c r="H174" i="2"/>
  <c r="P173" i="2"/>
  <c r="O173" i="2"/>
  <c r="N173" i="2"/>
  <c r="M173" i="2"/>
  <c r="L173" i="2"/>
  <c r="K173" i="2"/>
  <c r="I173" i="2" s="1"/>
  <c r="J173" i="2"/>
  <c r="Q171" i="2"/>
  <c r="P171" i="2"/>
  <c r="O171" i="2"/>
  <c r="N171" i="2"/>
  <c r="M171" i="2"/>
  <c r="L171" i="2"/>
  <c r="K171" i="2"/>
  <c r="J171" i="2"/>
  <c r="H171" i="2"/>
  <c r="Q170" i="2"/>
  <c r="P170" i="2"/>
  <c r="O170" i="2"/>
  <c r="N170" i="2"/>
  <c r="M170" i="2"/>
  <c r="K170" i="2"/>
  <c r="L170" i="2" s="1"/>
  <c r="J170" i="2"/>
  <c r="H170" i="2"/>
  <c r="R169" i="2"/>
  <c r="K169" i="2"/>
  <c r="I169" i="2" s="1"/>
  <c r="J169" i="2"/>
  <c r="Q168" i="2"/>
  <c r="P168" i="2"/>
  <c r="O168" i="2"/>
  <c r="N168" i="2"/>
  <c r="M168" i="2"/>
  <c r="L168" i="2"/>
  <c r="K168" i="2"/>
  <c r="J168" i="2"/>
  <c r="H168" i="2"/>
  <c r="I168" i="2" s="1"/>
  <c r="R167" i="2"/>
  <c r="K167" i="2"/>
  <c r="I167" i="2" s="1"/>
  <c r="J167" i="2"/>
  <c r="Q166" i="2"/>
  <c r="O166" i="2"/>
  <c r="N166" i="2"/>
  <c r="M166" i="2"/>
  <c r="L166" i="2"/>
  <c r="K166" i="2"/>
  <c r="P166" i="2" s="1"/>
  <c r="J166" i="2"/>
  <c r="H166" i="2"/>
  <c r="P165" i="2"/>
  <c r="N165" i="2"/>
  <c r="M165" i="2"/>
  <c r="L165" i="2"/>
  <c r="K165" i="2"/>
  <c r="O165" i="2" s="1"/>
  <c r="J165" i="2"/>
  <c r="H165" i="2"/>
  <c r="Q164" i="2"/>
  <c r="P164" i="2"/>
  <c r="O164" i="2"/>
  <c r="M164" i="2"/>
  <c r="L164" i="2"/>
  <c r="K164" i="2"/>
  <c r="N164" i="2" s="1"/>
  <c r="J164" i="2"/>
  <c r="H164" i="2"/>
  <c r="R163" i="2"/>
  <c r="K163" i="2"/>
  <c r="I163" i="2" s="1"/>
  <c r="J163" i="2"/>
  <c r="Q162" i="2"/>
  <c r="P162" i="2"/>
  <c r="O162" i="2"/>
  <c r="N162" i="2"/>
  <c r="L162" i="2"/>
  <c r="K162" i="2"/>
  <c r="M162" i="2" s="1"/>
  <c r="J162" i="2"/>
  <c r="H162" i="2"/>
  <c r="Q161" i="2"/>
  <c r="P161" i="2"/>
  <c r="O161" i="2"/>
  <c r="N161" i="2"/>
  <c r="M161" i="2"/>
  <c r="K161" i="2"/>
  <c r="J161" i="2"/>
  <c r="H161" i="2"/>
  <c r="P160" i="2"/>
  <c r="O160" i="2"/>
  <c r="N160" i="2"/>
  <c r="M160" i="2"/>
  <c r="L160" i="2"/>
  <c r="K160" i="2"/>
  <c r="I160" i="2" s="1"/>
  <c r="J160" i="2"/>
  <c r="Q158" i="2"/>
  <c r="P158" i="2"/>
  <c r="O158" i="2"/>
  <c r="N158" i="2"/>
  <c r="M158" i="2"/>
  <c r="L158" i="2"/>
  <c r="K158" i="2"/>
  <c r="J158" i="2"/>
  <c r="H158" i="2"/>
  <c r="Q157" i="2"/>
  <c r="P157" i="2"/>
  <c r="O157" i="2"/>
  <c r="N157" i="2"/>
  <c r="M157" i="2"/>
  <c r="L157" i="2"/>
  <c r="K157" i="2"/>
  <c r="J157" i="2"/>
  <c r="H157" i="2"/>
  <c r="R156" i="2"/>
  <c r="K156" i="2"/>
  <c r="I156" i="2" s="1"/>
  <c r="J156" i="2"/>
  <c r="Q155" i="2"/>
  <c r="P155" i="2"/>
  <c r="O155" i="2"/>
  <c r="N155" i="2"/>
  <c r="M155" i="2"/>
  <c r="L155" i="2"/>
  <c r="K155" i="2"/>
  <c r="J155" i="2"/>
  <c r="H155" i="2"/>
  <c r="R154" i="2"/>
  <c r="K154" i="2"/>
  <c r="I154" i="2" s="1"/>
  <c r="J154" i="2"/>
  <c r="Q153" i="2"/>
  <c r="P153" i="2"/>
  <c r="O153" i="2"/>
  <c r="N153" i="2"/>
  <c r="M153" i="2"/>
  <c r="L153" i="2"/>
  <c r="K153" i="2"/>
  <c r="J153" i="2"/>
  <c r="H153" i="2"/>
  <c r="P152" i="2"/>
  <c r="O152" i="2"/>
  <c r="N152" i="2"/>
  <c r="M152" i="2"/>
  <c r="L152" i="2"/>
  <c r="K152" i="2"/>
  <c r="J152" i="2"/>
  <c r="H152" i="2"/>
  <c r="Q151" i="2"/>
  <c r="P151" i="2"/>
  <c r="O151" i="2"/>
  <c r="N151" i="2"/>
  <c r="M151" i="2"/>
  <c r="L151" i="2"/>
  <c r="K151" i="2"/>
  <c r="J151" i="2"/>
  <c r="H151" i="2"/>
  <c r="R150" i="2"/>
  <c r="K150" i="2"/>
  <c r="I150" i="2" s="1"/>
  <c r="J150" i="2"/>
  <c r="Q149" i="2"/>
  <c r="P149" i="2"/>
  <c r="O149" i="2"/>
  <c r="N149" i="2"/>
  <c r="M149" i="2"/>
  <c r="L149" i="2"/>
  <c r="K149" i="2"/>
  <c r="J149" i="2"/>
  <c r="H149" i="2"/>
  <c r="Q148" i="2"/>
  <c r="P148" i="2"/>
  <c r="O148" i="2"/>
  <c r="N148" i="2"/>
  <c r="M148" i="2"/>
  <c r="K148" i="2"/>
  <c r="J148" i="2"/>
  <c r="H148" i="2"/>
  <c r="P147" i="2"/>
  <c r="O147" i="2"/>
  <c r="N147" i="2"/>
  <c r="M147" i="2"/>
  <c r="L147" i="2"/>
  <c r="K147" i="2"/>
  <c r="I147" i="2" s="1"/>
  <c r="J147" i="2"/>
  <c r="Q145" i="2"/>
  <c r="P145" i="2"/>
  <c r="O145" i="2"/>
  <c r="N145" i="2"/>
  <c r="M145" i="2"/>
  <c r="K145" i="2"/>
  <c r="L145" i="2" s="1"/>
  <c r="J145" i="2"/>
  <c r="H145" i="2"/>
  <c r="Q144" i="2"/>
  <c r="P144" i="2"/>
  <c r="O144" i="2"/>
  <c r="N144" i="2"/>
  <c r="M144" i="2"/>
  <c r="L144" i="2"/>
  <c r="K144" i="2"/>
  <c r="J144" i="2"/>
  <c r="H144" i="2"/>
  <c r="R143" i="2"/>
  <c r="K143" i="2"/>
  <c r="I143" i="2" s="1"/>
  <c r="J143" i="2"/>
  <c r="Q142" i="2"/>
  <c r="P142" i="2"/>
  <c r="O142" i="2"/>
  <c r="N142" i="2"/>
  <c r="M142" i="2"/>
  <c r="L142" i="2"/>
  <c r="K142" i="2"/>
  <c r="J142" i="2"/>
  <c r="H142" i="2"/>
  <c r="R141" i="2"/>
  <c r="K141" i="2"/>
  <c r="I141" i="2" s="1"/>
  <c r="J141" i="2"/>
  <c r="Q140" i="2"/>
  <c r="P140" i="2"/>
  <c r="O140" i="2"/>
  <c r="N140" i="2"/>
  <c r="M140" i="2"/>
  <c r="L140" i="2"/>
  <c r="K140" i="2"/>
  <c r="J140" i="2"/>
  <c r="H140" i="2"/>
  <c r="P139" i="2"/>
  <c r="O139" i="2"/>
  <c r="N139" i="2"/>
  <c r="M139" i="2"/>
  <c r="L139" i="2"/>
  <c r="K139" i="2"/>
  <c r="J139" i="2"/>
  <c r="H139" i="2"/>
  <c r="Q138" i="2"/>
  <c r="P138" i="2"/>
  <c r="O138" i="2"/>
  <c r="N138" i="2"/>
  <c r="M138" i="2"/>
  <c r="L138" i="2"/>
  <c r="K138" i="2"/>
  <c r="J138" i="2"/>
  <c r="H138" i="2"/>
  <c r="R137" i="2"/>
  <c r="K137" i="2"/>
  <c r="I137" i="2" s="1"/>
  <c r="J137" i="2"/>
  <c r="Q136" i="2"/>
  <c r="P136" i="2"/>
  <c r="O136" i="2"/>
  <c r="N136" i="2"/>
  <c r="M136" i="2"/>
  <c r="L136" i="2"/>
  <c r="K136" i="2"/>
  <c r="J136" i="2"/>
  <c r="H136" i="2"/>
  <c r="Q135" i="2"/>
  <c r="P135" i="2"/>
  <c r="O135" i="2"/>
  <c r="N135" i="2"/>
  <c r="M135" i="2"/>
  <c r="K135" i="2"/>
  <c r="L135" i="2" s="1"/>
  <c r="J135" i="2"/>
  <c r="H135" i="2"/>
  <c r="P134" i="2"/>
  <c r="O134" i="2"/>
  <c r="N134" i="2"/>
  <c r="M134" i="2"/>
  <c r="L134" i="2"/>
  <c r="K134" i="2"/>
  <c r="I134" i="2" s="1"/>
  <c r="J134" i="2"/>
  <c r="Q132" i="2"/>
  <c r="P132" i="2"/>
  <c r="O132" i="2"/>
  <c r="N132" i="2"/>
  <c r="M132" i="2"/>
  <c r="J132" i="2"/>
  <c r="K132" i="2" s="1"/>
  <c r="L132" i="2" s="1"/>
  <c r="H132" i="2"/>
  <c r="Q131" i="2"/>
  <c r="P131" i="2"/>
  <c r="O131" i="2"/>
  <c r="N131" i="2"/>
  <c r="M131" i="2"/>
  <c r="J131" i="2"/>
  <c r="K131" i="2" s="1"/>
  <c r="H131" i="2"/>
  <c r="R130" i="2"/>
  <c r="K130" i="2"/>
  <c r="I130" i="2" s="1"/>
  <c r="J130" i="2"/>
  <c r="Q129" i="2"/>
  <c r="P129" i="2"/>
  <c r="O129" i="2"/>
  <c r="N129" i="2"/>
  <c r="M129" i="2"/>
  <c r="J129" i="2"/>
  <c r="K129" i="2" s="1"/>
  <c r="L129" i="2" s="1"/>
  <c r="H129" i="2"/>
  <c r="R128" i="2"/>
  <c r="K128" i="2"/>
  <c r="I128" i="2" s="1"/>
  <c r="J128" i="2"/>
  <c r="Q127" i="2"/>
  <c r="P127" i="2"/>
  <c r="O127" i="2"/>
  <c r="N127" i="2"/>
  <c r="M127" i="2"/>
  <c r="J127" i="2"/>
  <c r="K127" i="2" s="1"/>
  <c r="L127" i="2" s="1"/>
  <c r="H127" i="2"/>
  <c r="P126" i="2"/>
  <c r="N126" i="2"/>
  <c r="M126" i="2"/>
  <c r="J126" i="2"/>
  <c r="K126" i="2" s="1"/>
  <c r="L126" i="2" s="1"/>
  <c r="H126" i="2"/>
  <c r="Q125" i="2"/>
  <c r="P125" i="2"/>
  <c r="O125" i="2"/>
  <c r="M125" i="2"/>
  <c r="J125" i="2"/>
  <c r="K125" i="2" s="1"/>
  <c r="L125" i="2" s="1"/>
  <c r="H125" i="2"/>
  <c r="R124" i="2"/>
  <c r="K124" i="2"/>
  <c r="I124" i="2" s="1"/>
  <c r="J124" i="2"/>
  <c r="P123" i="2"/>
  <c r="O123" i="2"/>
  <c r="N123" i="2"/>
  <c r="L123" i="2"/>
  <c r="J123" i="2"/>
  <c r="K123" i="2" s="1"/>
  <c r="Q123" i="2" s="1"/>
  <c r="H123" i="2"/>
  <c r="P122" i="2"/>
  <c r="O122" i="2"/>
  <c r="N122" i="2"/>
  <c r="M122" i="2"/>
  <c r="L122" i="2"/>
  <c r="J122" i="2"/>
  <c r="K122" i="2" s="1"/>
  <c r="Q122" i="2" s="1"/>
  <c r="H122" i="2"/>
  <c r="P121" i="2"/>
  <c r="O121" i="2"/>
  <c r="N121" i="2"/>
  <c r="M121" i="2"/>
  <c r="L121" i="2"/>
  <c r="K121" i="2"/>
  <c r="I121" i="2" s="1"/>
  <c r="J121" i="2"/>
  <c r="Q119" i="2"/>
  <c r="P119" i="2"/>
  <c r="O119" i="2"/>
  <c r="N119" i="2"/>
  <c r="M119" i="2"/>
  <c r="J119" i="2"/>
  <c r="K119" i="2" s="1"/>
  <c r="L119" i="2" s="1"/>
  <c r="H119" i="2"/>
  <c r="Q118" i="2"/>
  <c r="P118" i="2"/>
  <c r="O118" i="2"/>
  <c r="N118" i="2"/>
  <c r="M118" i="2"/>
  <c r="J118" i="2"/>
  <c r="K118" i="2" s="1"/>
  <c r="L118" i="2" s="1"/>
  <c r="H118" i="2"/>
  <c r="R117" i="2"/>
  <c r="K117" i="2"/>
  <c r="I117" i="2" s="1"/>
  <c r="J117" i="2"/>
  <c r="P116" i="2"/>
  <c r="O116" i="2"/>
  <c r="N116" i="2"/>
  <c r="M116" i="2"/>
  <c r="K116" i="2"/>
  <c r="L116" i="2" s="1"/>
  <c r="J116" i="2"/>
  <c r="H116" i="2"/>
  <c r="R115" i="2"/>
  <c r="K115" i="2"/>
  <c r="I115" i="2" s="1"/>
  <c r="J115" i="2"/>
  <c r="Q114" i="2"/>
  <c r="P114" i="2"/>
  <c r="O114" i="2"/>
  <c r="N114" i="2"/>
  <c r="M114" i="2"/>
  <c r="J114" i="2"/>
  <c r="K114" i="2" s="1"/>
  <c r="L114" i="2" s="1"/>
  <c r="H114" i="2"/>
  <c r="P113" i="2"/>
  <c r="N113" i="2"/>
  <c r="M113" i="2"/>
  <c r="L113" i="2"/>
  <c r="K113" i="2"/>
  <c r="O113" i="2" s="1"/>
  <c r="J113" i="2"/>
  <c r="H113" i="2"/>
  <c r="Q112" i="2"/>
  <c r="P112" i="2"/>
  <c r="O112" i="2"/>
  <c r="N112" i="2"/>
  <c r="M112" i="2"/>
  <c r="K112" i="2"/>
  <c r="L112" i="2" s="1"/>
  <c r="J112" i="2"/>
  <c r="H112" i="2"/>
  <c r="R111" i="2"/>
  <c r="K111" i="2"/>
  <c r="I111" i="2" s="1"/>
  <c r="J111" i="2"/>
  <c r="Q110" i="2"/>
  <c r="O110" i="2"/>
  <c r="N110" i="2"/>
  <c r="M110" i="2"/>
  <c r="L110" i="2"/>
  <c r="K110" i="2"/>
  <c r="P110" i="2" s="1"/>
  <c r="J110" i="2"/>
  <c r="H110" i="2"/>
  <c r="Q109" i="2"/>
  <c r="O109" i="2"/>
  <c r="N109" i="2"/>
  <c r="M109" i="2"/>
  <c r="L109" i="2"/>
  <c r="K109" i="2"/>
  <c r="P109" i="2" s="1"/>
  <c r="J109" i="2"/>
  <c r="H109" i="2"/>
  <c r="P108" i="2"/>
  <c r="O108" i="2"/>
  <c r="N108" i="2"/>
  <c r="M108" i="2"/>
  <c r="L108" i="2"/>
  <c r="K108" i="2"/>
  <c r="I108" i="2" s="1"/>
  <c r="J108" i="2"/>
  <c r="Q106" i="2"/>
  <c r="P106" i="2"/>
  <c r="O106" i="2"/>
  <c r="N106" i="2"/>
  <c r="M106" i="2"/>
  <c r="J106" i="2"/>
  <c r="K106" i="2" s="1"/>
  <c r="L106" i="2" s="1"/>
  <c r="H106" i="2"/>
  <c r="Q105" i="2"/>
  <c r="P105" i="2"/>
  <c r="O105" i="2"/>
  <c r="N105" i="2"/>
  <c r="M105" i="2"/>
  <c r="J105" i="2"/>
  <c r="K105" i="2" s="1"/>
  <c r="L105" i="2" s="1"/>
  <c r="H105" i="2"/>
  <c r="R104" i="2"/>
  <c r="K104" i="2"/>
  <c r="I104" i="2" s="1"/>
  <c r="J104" i="2"/>
  <c r="P103" i="2"/>
  <c r="O103" i="2"/>
  <c r="N103" i="2"/>
  <c r="M103" i="2"/>
  <c r="K103" i="2"/>
  <c r="L103" i="2" s="1"/>
  <c r="J103" i="2"/>
  <c r="H103" i="2"/>
  <c r="R102" i="2"/>
  <c r="K102" i="2"/>
  <c r="I102" i="2" s="1"/>
  <c r="J102" i="2"/>
  <c r="Q101" i="2"/>
  <c r="P101" i="2"/>
  <c r="O101" i="2"/>
  <c r="N101" i="2"/>
  <c r="M101" i="2"/>
  <c r="J101" i="2"/>
  <c r="K101" i="2" s="1"/>
  <c r="L101" i="2" s="1"/>
  <c r="H101" i="2"/>
  <c r="P100" i="2"/>
  <c r="O100" i="2"/>
  <c r="N100" i="2"/>
  <c r="M100" i="2"/>
  <c r="L100" i="2"/>
  <c r="K100" i="2"/>
  <c r="J100" i="2"/>
  <c r="H100" i="2"/>
  <c r="Q99" i="2"/>
  <c r="P99" i="2"/>
  <c r="O99" i="2"/>
  <c r="N99" i="2"/>
  <c r="L99" i="2"/>
  <c r="J99" i="2"/>
  <c r="K99" i="2" s="1"/>
  <c r="M99" i="2" s="1"/>
  <c r="H99" i="2"/>
  <c r="R98" i="2"/>
  <c r="K98" i="2"/>
  <c r="I98" i="2" s="1"/>
  <c r="J98" i="2"/>
  <c r="Q97" i="2"/>
  <c r="P97" i="2"/>
  <c r="O97" i="2"/>
  <c r="N97" i="2"/>
  <c r="L97" i="2"/>
  <c r="J97" i="2"/>
  <c r="K97" i="2" s="1"/>
  <c r="M97" i="2" s="1"/>
  <c r="H97" i="2"/>
  <c r="Q96" i="2"/>
  <c r="P96" i="2"/>
  <c r="O96" i="2"/>
  <c r="M96" i="2"/>
  <c r="L96" i="2"/>
  <c r="J96" i="2"/>
  <c r="K96" i="2" s="1"/>
  <c r="N96" i="2" s="1"/>
  <c r="H96" i="2"/>
  <c r="P95" i="2"/>
  <c r="O95" i="2"/>
  <c r="N95" i="2"/>
  <c r="M95" i="2"/>
  <c r="L95" i="2"/>
  <c r="K95" i="2"/>
  <c r="I95" i="2" s="1"/>
  <c r="J95" i="2"/>
  <c r="Q93" i="2"/>
  <c r="P93" i="2"/>
  <c r="O93" i="2"/>
  <c r="N93" i="2"/>
  <c r="K93" i="2"/>
  <c r="M93" i="2" s="1"/>
  <c r="J93" i="2"/>
  <c r="H93" i="2"/>
  <c r="Q92" i="2"/>
  <c r="P92" i="2"/>
  <c r="O92" i="2"/>
  <c r="N92" i="2"/>
  <c r="M92" i="2"/>
  <c r="J92" i="2"/>
  <c r="K92" i="2" s="1"/>
  <c r="L92" i="2" s="1"/>
  <c r="H92" i="2"/>
  <c r="R91" i="2"/>
  <c r="K91" i="2"/>
  <c r="I91" i="2" s="1"/>
  <c r="J91" i="2"/>
  <c r="P90" i="2"/>
  <c r="O90" i="2"/>
  <c r="N90" i="2"/>
  <c r="M90" i="2"/>
  <c r="L90" i="2"/>
  <c r="K90" i="2"/>
  <c r="Q90" i="2" s="1"/>
  <c r="J90" i="2"/>
  <c r="H90" i="2"/>
  <c r="R89" i="2"/>
  <c r="K89" i="2"/>
  <c r="I89" i="2" s="1"/>
  <c r="J89" i="2"/>
  <c r="O88" i="2"/>
  <c r="N88" i="2"/>
  <c r="M88" i="2"/>
  <c r="L88" i="2"/>
  <c r="J88" i="2"/>
  <c r="K88" i="2" s="1"/>
  <c r="Q88" i="2" s="1"/>
  <c r="H88" i="2"/>
  <c r="N87" i="2"/>
  <c r="M87" i="2"/>
  <c r="L87" i="2"/>
  <c r="J87" i="2"/>
  <c r="K87" i="2" s="1"/>
  <c r="H87" i="2"/>
  <c r="Q86" i="2"/>
  <c r="O86" i="2"/>
  <c r="M86" i="2"/>
  <c r="L86" i="2"/>
  <c r="J86" i="2"/>
  <c r="K86" i="2" s="1"/>
  <c r="P86" i="2" s="1"/>
  <c r="H86" i="2"/>
  <c r="R85" i="2"/>
  <c r="K85" i="2"/>
  <c r="I85" i="2" s="1"/>
  <c r="J85" i="2"/>
  <c r="Q84" i="2"/>
  <c r="P84" i="2"/>
  <c r="O84" i="2"/>
  <c r="N84" i="2"/>
  <c r="J84" i="2"/>
  <c r="K84" i="2" s="1"/>
  <c r="L84" i="2" s="1"/>
  <c r="H84" i="2"/>
  <c r="Q83" i="2"/>
  <c r="P83" i="2"/>
  <c r="O83" i="2"/>
  <c r="N83" i="2"/>
  <c r="M83" i="2"/>
  <c r="J83" i="2"/>
  <c r="K83" i="2" s="1"/>
  <c r="L83" i="2" s="1"/>
  <c r="H83" i="2"/>
  <c r="P82" i="2"/>
  <c r="O82" i="2"/>
  <c r="N82" i="2"/>
  <c r="M82" i="2"/>
  <c r="L82" i="2"/>
  <c r="K82" i="2"/>
  <c r="I82" i="2" s="1"/>
  <c r="J82" i="2"/>
  <c r="Q80" i="2"/>
  <c r="O80" i="2"/>
  <c r="N80" i="2"/>
  <c r="M80" i="2"/>
  <c r="L80" i="2"/>
  <c r="J80" i="2"/>
  <c r="K80" i="2" s="1"/>
  <c r="P80" i="2" s="1"/>
  <c r="H80" i="2"/>
  <c r="Q79" i="2"/>
  <c r="O79" i="2"/>
  <c r="N79" i="2"/>
  <c r="M79" i="2"/>
  <c r="J79" i="2"/>
  <c r="K79" i="2" s="1"/>
  <c r="L79" i="2" s="1"/>
  <c r="H79" i="2"/>
  <c r="R78" i="2"/>
  <c r="K78" i="2"/>
  <c r="I78" i="2" s="1"/>
  <c r="J78" i="2"/>
  <c r="P77" i="2"/>
  <c r="O77" i="2"/>
  <c r="N77" i="2"/>
  <c r="M77" i="2"/>
  <c r="L77" i="2"/>
  <c r="J77" i="2"/>
  <c r="K77" i="2" s="1"/>
  <c r="Q77" i="2" s="1"/>
  <c r="H77" i="2"/>
  <c r="R76" i="2"/>
  <c r="K76" i="2"/>
  <c r="I76" i="2" s="1"/>
  <c r="J76" i="2"/>
  <c r="Q75" i="2"/>
  <c r="P75" i="2"/>
  <c r="O75" i="2"/>
  <c r="M75" i="2"/>
  <c r="L75" i="2"/>
  <c r="K75" i="2"/>
  <c r="N75" i="2" s="1"/>
  <c r="J75" i="2"/>
  <c r="H75" i="2"/>
  <c r="P74" i="2"/>
  <c r="O74" i="2"/>
  <c r="N74" i="2"/>
  <c r="M74" i="2"/>
  <c r="L74" i="2"/>
  <c r="K74" i="2"/>
  <c r="J74" i="2"/>
  <c r="H74" i="2"/>
  <c r="P73" i="2"/>
  <c r="O73" i="2"/>
  <c r="M73" i="2"/>
  <c r="L73" i="2"/>
  <c r="J73" i="2"/>
  <c r="K73" i="2" s="1"/>
  <c r="Q73" i="2" s="1"/>
  <c r="H73" i="2"/>
  <c r="R72" i="2"/>
  <c r="K72" i="2"/>
  <c r="I72" i="2" s="1"/>
  <c r="J72" i="2"/>
  <c r="Q71" i="2"/>
  <c r="O71" i="2"/>
  <c r="N71" i="2"/>
  <c r="L71" i="2"/>
  <c r="J71" i="2"/>
  <c r="K71" i="2" s="1"/>
  <c r="P71" i="2" s="1"/>
  <c r="H71" i="2"/>
  <c r="Q70" i="2"/>
  <c r="P70" i="2"/>
  <c r="O70" i="2"/>
  <c r="M70" i="2"/>
  <c r="J70" i="2"/>
  <c r="K70" i="2" s="1"/>
  <c r="N70" i="2" s="1"/>
  <c r="H70" i="2"/>
  <c r="P69" i="2"/>
  <c r="O69" i="2"/>
  <c r="N69" i="2"/>
  <c r="M69" i="2"/>
  <c r="L69" i="2"/>
  <c r="K69" i="2"/>
  <c r="I69" i="2" s="1"/>
  <c r="J69" i="2"/>
  <c r="Q67" i="2"/>
  <c r="O67" i="2"/>
  <c r="N67" i="2"/>
  <c r="M67" i="2"/>
  <c r="K67" i="2"/>
  <c r="P67" i="2" s="1"/>
  <c r="J67" i="2"/>
  <c r="H67" i="2"/>
  <c r="Q66" i="2"/>
  <c r="O66" i="2"/>
  <c r="N66" i="2"/>
  <c r="M66" i="2"/>
  <c r="J66" i="2"/>
  <c r="K66" i="2" s="1"/>
  <c r="P66" i="2" s="1"/>
  <c r="H66" i="2"/>
  <c r="R65" i="2"/>
  <c r="K65" i="2"/>
  <c r="I65" i="2" s="1"/>
  <c r="J65" i="2"/>
  <c r="P64" i="2"/>
  <c r="O64" i="2"/>
  <c r="N64" i="2"/>
  <c r="M64" i="2"/>
  <c r="L64" i="2"/>
  <c r="K64" i="2"/>
  <c r="Q64" i="2" s="1"/>
  <c r="J64" i="2"/>
  <c r="H64" i="2"/>
  <c r="R63" i="2"/>
  <c r="K63" i="2"/>
  <c r="I63" i="2" s="1"/>
  <c r="J63" i="2"/>
  <c r="P62" i="2"/>
  <c r="O62" i="2"/>
  <c r="N62" i="2"/>
  <c r="M62" i="2"/>
  <c r="L62" i="2"/>
  <c r="J62" i="2"/>
  <c r="K62" i="2" s="1"/>
  <c r="Q62" i="2" s="1"/>
  <c r="H62" i="2"/>
  <c r="P61" i="2"/>
  <c r="O61" i="2"/>
  <c r="N61" i="2"/>
  <c r="M61" i="2"/>
  <c r="L61" i="2"/>
  <c r="J61" i="2"/>
  <c r="K61" i="2" s="1"/>
  <c r="H61" i="2"/>
  <c r="P60" i="2"/>
  <c r="O60" i="2"/>
  <c r="N60" i="2"/>
  <c r="M60" i="2"/>
  <c r="L60" i="2"/>
  <c r="J60" i="2"/>
  <c r="K60" i="2" s="1"/>
  <c r="Q60" i="2" s="1"/>
  <c r="H60" i="2"/>
  <c r="R59" i="2"/>
  <c r="K59" i="2"/>
  <c r="I59" i="2" s="1"/>
  <c r="J59" i="2"/>
  <c r="Q58" i="2"/>
  <c r="P58" i="2"/>
  <c r="O58" i="2"/>
  <c r="N58" i="2"/>
  <c r="L58" i="2"/>
  <c r="K58" i="2"/>
  <c r="M58" i="2" s="1"/>
  <c r="J58" i="2"/>
  <c r="H58" i="2"/>
  <c r="Q57" i="2"/>
  <c r="O57" i="2"/>
  <c r="N57" i="2"/>
  <c r="M57" i="2"/>
  <c r="L57" i="2"/>
  <c r="K57" i="2"/>
  <c r="P57" i="2" s="1"/>
  <c r="J57" i="2"/>
  <c r="H57" i="2"/>
  <c r="P56" i="2"/>
  <c r="O56" i="2"/>
  <c r="N56" i="2"/>
  <c r="M56" i="2"/>
  <c r="L56" i="2"/>
  <c r="K56" i="2"/>
  <c r="I56" i="2" s="1"/>
  <c r="J56" i="2"/>
  <c r="Q54" i="2"/>
  <c r="N54" i="2"/>
  <c r="M54" i="2"/>
  <c r="J54" i="2"/>
  <c r="K54" i="2" s="1"/>
  <c r="P54" i="2" s="1"/>
  <c r="H54" i="2"/>
  <c r="Q53" i="2"/>
  <c r="N53" i="2"/>
  <c r="M53" i="2"/>
  <c r="J53" i="2"/>
  <c r="K53" i="2" s="1"/>
  <c r="O53" i="2" s="1"/>
  <c r="H53" i="2"/>
  <c r="R52" i="2"/>
  <c r="K52" i="2"/>
  <c r="I52" i="2" s="1"/>
  <c r="J52" i="2"/>
  <c r="P51" i="2"/>
  <c r="O51" i="2"/>
  <c r="N51" i="2"/>
  <c r="M51" i="2"/>
  <c r="J51" i="2"/>
  <c r="K51" i="2" s="1"/>
  <c r="L51" i="2" s="1"/>
  <c r="H51" i="2"/>
  <c r="R50" i="2"/>
  <c r="K50" i="2"/>
  <c r="J50" i="2"/>
  <c r="I50" i="2"/>
  <c r="Q49" i="2"/>
  <c r="O49" i="2"/>
  <c r="N49" i="2"/>
  <c r="M49" i="2"/>
  <c r="J49" i="2"/>
  <c r="K49" i="2" s="1"/>
  <c r="P49" i="2" s="1"/>
  <c r="H49" i="2"/>
  <c r="P48" i="2"/>
  <c r="N48" i="2"/>
  <c r="M48" i="2"/>
  <c r="L48" i="2"/>
  <c r="J48" i="2"/>
  <c r="K48" i="2" s="1"/>
  <c r="H48" i="2"/>
  <c r="Q47" i="2"/>
  <c r="N47" i="2"/>
  <c r="M47" i="2"/>
  <c r="L47" i="2"/>
  <c r="K47" i="2"/>
  <c r="O47" i="2" s="1"/>
  <c r="J47" i="2"/>
  <c r="H47" i="2"/>
  <c r="R46" i="2"/>
  <c r="K46" i="2"/>
  <c r="I46" i="2" s="1"/>
  <c r="J46" i="2"/>
  <c r="Q45" i="2"/>
  <c r="P45" i="2"/>
  <c r="N45" i="2"/>
  <c r="L45" i="2"/>
  <c r="J45" i="2"/>
  <c r="K45" i="2" s="1"/>
  <c r="O45" i="2" s="1"/>
  <c r="H45" i="2"/>
  <c r="Q44" i="2"/>
  <c r="P44" i="2"/>
  <c r="O44" i="2"/>
  <c r="N44" i="2"/>
  <c r="M44" i="2"/>
  <c r="J44" i="2"/>
  <c r="K44" i="2" s="1"/>
  <c r="L44" i="2" s="1"/>
  <c r="H44" i="2"/>
  <c r="P43" i="2"/>
  <c r="O43" i="2"/>
  <c r="N43" i="2"/>
  <c r="M43" i="2"/>
  <c r="L43" i="2"/>
  <c r="K43" i="2"/>
  <c r="I43" i="2" s="1"/>
  <c r="J43" i="2"/>
  <c r="Q41" i="2"/>
  <c r="O41" i="2"/>
  <c r="N41" i="2"/>
  <c r="M41" i="2"/>
  <c r="J41" i="2"/>
  <c r="K41" i="2" s="1"/>
  <c r="L41" i="2" s="1"/>
  <c r="H41" i="2"/>
  <c r="O40" i="2"/>
  <c r="N40" i="2"/>
  <c r="M40" i="2"/>
  <c r="L40" i="2"/>
  <c r="J40" i="2"/>
  <c r="K40" i="2" s="1"/>
  <c r="Q40" i="2" s="1"/>
  <c r="H40" i="2"/>
  <c r="R39" i="2"/>
  <c r="K39" i="2"/>
  <c r="I39" i="2" s="1"/>
  <c r="J39" i="2"/>
  <c r="Q38" i="2"/>
  <c r="P38" i="2"/>
  <c r="O38" i="2"/>
  <c r="N38" i="2"/>
  <c r="J38" i="2"/>
  <c r="K38" i="2" s="1"/>
  <c r="L38" i="2" s="1"/>
  <c r="H38" i="2"/>
  <c r="R37" i="2"/>
  <c r="K37" i="2"/>
  <c r="I37" i="2" s="1"/>
  <c r="J37" i="2"/>
  <c r="Q36" i="2"/>
  <c r="P36" i="2"/>
  <c r="O36" i="2"/>
  <c r="N36" i="2"/>
  <c r="J36" i="2"/>
  <c r="K36" i="2" s="1"/>
  <c r="L36" i="2" s="1"/>
  <c r="H36" i="2"/>
  <c r="P35" i="2"/>
  <c r="L35" i="2"/>
  <c r="J35" i="2"/>
  <c r="K35" i="2" s="1"/>
  <c r="N35" i="2" s="1"/>
  <c r="H35" i="2"/>
  <c r="Q34" i="2"/>
  <c r="P34" i="2"/>
  <c r="O34" i="2"/>
  <c r="L34" i="2"/>
  <c r="J34" i="2"/>
  <c r="K34" i="2" s="1"/>
  <c r="H34" i="2"/>
  <c r="R33" i="2"/>
  <c r="K33" i="2"/>
  <c r="I33" i="2" s="1"/>
  <c r="J33" i="2"/>
  <c r="Q32" i="2"/>
  <c r="P32" i="2"/>
  <c r="O32" i="2"/>
  <c r="N32" i="2"/>
  <c r="L32" i="2"/>
  <c r="J32" i="2"/>
  <c r="K32" i="2" s="1"/>
  <c r="M32" i="2" s="1"/>
  <c r="H32" i="2"/>
  <c r="Q31" i="2"/>
  <c r="P31" i="2"/>
  <c r="O31" i="2"/>
  <c r="N31" i="2"/>
  <c r="M31" i="2"/>
  <c r="J31" i="2"/>
  <c r="K31" i="2" s="1"/>
  <c r="H31" i="2"/>
  <c r="P30" i="2"/>
  <c r="O30" i="2"/>
  <c r="N30" i="2"/>
  <c r="M30" i="2"/>
  <c r="L30" i="2"/>
  <c r="K30" i="2"/>
  <c r="I30" i="2" s="1"/>
  <c r="J30" i="2"/>
  <c r="P28" i="2"/>
  <c r="O28" i="2"/>
  <c r="N28" i="2"/>
  <c r="M28" i="2"/>
  <c r="J28" i="2"/>
  <c r="K28" i="2" s="1"/>
  <c r="Q28" i="2" s="1"/>
  <c r="H28" i="2"/>
  <c r="P27" i="2"/>
  <c r="O27" i="2"/>
  <c r="N27" i="2"/>
  <c r="M27" i="2"/>
  <c r="J27" i="2"/>
  <c r="K27" i="2" s="1"/>
  <c r="Q27" i="2" s="1"/>
  <c r="H27" i="2"/>
  <c r="R26" i="2"/>
  <c r="K26" i="2"/>
  <c r="I26" i="2" s="1"/>
  <c r="J26" i="2"/>
  <c r="Q25" i="2"/>
  <c r="O25" i="2"/>
  <c r="N25" i="2"/>
  <c r="M25" i="2"/>
  <c r="L25" i="2"/>
  <c r="J25" i="2"/>
  <c r="K25" i="2" s="1"/>
  <c r="P25" i="2" s="1"/>
  <c r="H25" i="2"/>
  <c r="R24" i="2"/>
  <c r="K24" i="2"/>
  <c r="I24" i="2" s="1"/>
  <c r="J24" i="2"/>
  <c r="Q23" i="2"/>
  <c r="O23" i="2"/>
  <c r="N23" i="2"/>
  <c r="M23" i="2"/>
  <c r="K23" i="2"/>
  <c r="P23" i="2" s="1"/>
  <c r="J23" i="2"/>
  <c r="H23" i="2"/>
  <c r="N22" i="2"/>
  <c r="M22" i="2"/>
  <c r="K22" i="2"/>
  <c r="P22" i="2" s="1"/>
  <c r="J22" i="2"/>
  <c r="H22" i="2"/>
  <c r="Q21" i="2"/>
  <c r="P21" i="2"/>
  <c r="O21" i="2"/>
  <c r="M21" i="2"/>
  <c r="K21" i="2"/>
  <c r="L21" i="2" s="1"/>
  <c r="J21" i="2"/>
  <c r="H21" i="2"/>
  <c r="R20" i="2"/>
  <c r="K20" i="2"/>
  <c r="I20" i="2" s="1"/>
  <c r="J20" i="2"/>
  <c r="Q19" i="2"/>
  <c r="P19" i="2"/>
  <c r="O19" i="2"/>
  <c r="N19" i="2"/>
  <c r="K19" i="2"/>
  <c r="L19" i="2" s="1"/>
  <c r="J19" i="2"/>
  <c r="H19" i="2"/>
  <c r="Q18" i="2"/>
  <c r="N18" i="2"/>
  <c r="M18" i="2"/>
  <c r="J18" i="2"/>
  <c r="K18" i="2" s="1"/>
  <c r="L18" i="2" s="1"/>
  <c r="H18" i="2"/>
  <c r="P17" i="2"/>
  <c r="O17" i="2"/>
  <c r="N17" i="2"/>
  <c r="M17" i="2"/>
  <c r="L17" i="2"/>
  <c r="K17" i="2"/>
  <c r="I17" i="2" s="1"/>
  <c r="J17" i="2"/>
  <c r="O15" i="2"/>
  <c r="N15" i="2"/>
  <c r="M15" i="2"/>
  <c r="J15" i="2"/>
  <c r="K15" i="2" s="1"/>
  <c r="P15" i="2" s="1"/>
  <c r="H15" i="2"/>
  <c r="O14" i="2"/>
  <c r="N14" i="2"/>
  <c r="M14" i="2"/>
  <c r="J14" i="2"/>
  <c r="K14" i="2" s="1"/>
  <c r="P14" i="2" s="1"/>
  <c r="H14" i="2"/>
  <c r="R13" i="2"/>
  <c r="K13" i="2"/>
  <c r="I13" i="2" s="1"/>
  <c r="J13" i="2"/>
  <c r="O12" i="2"/>
  <c r="N12" i="2"/>
  <c r="M12" i="2"/>
  <c r="L12" i="2"/>
  <c r="J12" i="2"/>
  <c r="K12" i="2" s="1"/>
  <c r="H12" i="2"/>
  <c r="R11" i="2"/>
  <c r="K11" i="2"/>
  <c r="I11" i="2" s="1"/>
  <c r="J11" i="2"/>
  <c r="Q10" i="2"/>
  <c r="O10" i="2"/>
  <c r="N10" i="2"/>
  <c r="M10" i="2"/>
  <c r="J10" i="2"/>
  <c r="K10" i="2" s="1"/>
  <c r="L10" i="2" s="1"/>
  <c r="H10" i="2"/>
  <c r="P9" i="2"/>
  <c r="N9" i="2"/>
  <c r="M9" i="2"/>
  <c r="J9" i="2"/>
  <c r="K9" i="2" s="1"/>
  <c r="L9" i="2" s="1"/>
  <c r="H9" i="2"/>
  <c r="Q8" i="2"/>
  <c r="P8" i="2"/>
  <c r="O8" i="2"/>
  <c r="M8" i="2"/>
  <c r="J8" i="2"/>
  <c r="K8" i="2" s="1"/>
  <c r="N8" i="2" s="1"/>
  <c r="H8" i="2"/>
  <c r="R7" i="2"/>
  <c r="K7" i="2"/>
  <c r="I7" i="2" s="1"/>
  <c r="J7" i="2"/>
  <c r="Q6" i="2"/>
  <c r="P6" i="2"/>
  <c r="O6" i="2"/>
  <c r="N6" i="2"/>
  <c r="J6" i="2"/>
  <c r="K6" i="2" s="1"/>
  <c r="L6" i="2" s="1"/>
  <c r="H6" i="2"/>
  <c r="Q5" i="2"/>
  <c r="P5" i="2"/>
  <c r="O5" i="2"/>
  <c r="N5" i="2"/>
  <c r="J5" i="2"/>
  <c r="K5" i="2" s="1"/>
  <c r="M5" i="2" s="1"/>
  <c r="H5" i="2"/>
  <c r="P4" i="2"/>
  <c r="O4" i="2"/>
  <c r="N4" i="2"/>
  <c r="M4" i="2"/>
  <c r="L4" i="2"/>
  <c r="K4" i="2"/>
  <c r="I4" i="2" s="1"/>
  <c r="J4" i="2"/>
  <c r="D2" i="2"/>
  <c r="D1" i="2"/>
  <c r="H69" i="1"/>
  <c r="E63" i="1"/>
  <c r="J62" i="1"/>
  <c r="F33" i="9" s="1"/>
  <c r="J61" i="1"/>
  <c r="F32" i="9" s="1"/>
  <c r="J60" i="1"/>
  <c r="F31" i="9" s="1"/>
  <c r="J59" i="1"/>
  <c r="F30" i="9" s="1"/>
  <c r="J58" i="1"/>
  <c r="F29" i="9" s="1"/>
  <c r="J57" i="1"/>
  <c r="F28" i="9" s="1"/>
  <c r="J56" i="1"/>
  <c r="F27" i="9" s="1"/>
  <c r="J55" i="1"/>
  <c r="F26" i="9" s="1"/>
  <c r="G35" i="1"/>
  <c r="D35" i="1"/>
  <c r="L33" i="1"/>
  <c r="E15" i="9" s="1"/>
  <c r="L30" i="1"/>
  <c r="G21" i="1"/>
  <c r="E39" i="3" l="1"/>
  <c r="D68" i="1"/>
  <c r="C28" i="3" s="1"/>
  <c r="E66" i="3"/>
  <c r="E11" i="3" s="1"/>
  <c r="K159" i="2"/>
  <c r="K172" i="2"/>
  <c r="K185" i="2"/>
  <c r="L174" i="2"/>
  <c r="O178" i="2"/>
  <c r="I183" i="2"/>
  <c r="L161" i="2"/>
  <c r="L172" i="2" s="1"/>
  <c r="I162" i="2"/>
  <c r="L148" i="2"/>
  <c r="L159" i="2" s="1"/>
  <c r="I148" i="2"/>
  <c r="M123" i="2"/>
  <c r="N125" i="2"/>
  <c r="O126" i="2"/>
  <c r="O133" i="2" s="1"/>
  <c r="Q116" i="2"/>
  <c r="Q120" i="2" s="1"/>
  <c r="Q103" i="2"/>
  <c r="Q107" i="2" s="1"/>
  <c r="I87" i="2"/>
  <c r="M84" i="2"/>
  <c r="P88" i="2"/>
  <c r="N86" i="2"/>
  <c r="O87" i="2"/>
  <c r="L70" i="2"/>
  <c r="M71" i="2"/>
  <c r="N73" i="2"/>
  <c r="N81" i="2" s="1"/>
  <c r="L66" i="2"/>
  <c r="L68" i="2" s="1"/>
  <c r="L67" i="2"/>
  <c r="Q51" i="2"/>
  <c r="M45" i="2"/>
  <c r="L54" i="2"/>
  <c r="L53" i="2"/>
  <c r="I31" i="2"/>
  <c r="O35" i="2"/>
  <c r="O42" i="2" s="1"/>
  <c r="M19" i="2"/>
  <c r="M29" i="2" s="1"/>
  <c r="N21" i="2"/>
  <c r="L28" i="2"/>
  <c r="O22" i="2"/>
  <c r="L27" i="2"/>
  <c r="L15" i="2"/>
  <c r="L14" i="2"/>
  <c r="P10" i="2"/>
  <c r="O9" i="2"/>
  <c r="O16" i="2" s="1"/>
  <c r="M6" i="2"/>
  <c r="L5" i="2"/>
  <c r="K146" i="2"/>
  <c r="I131" i="2"/>
  <c r="K133" i="2"/>
  <c r="K120" i="2"/>
  <c r="K107" i="2"/>
  <c r="K94" i="2"/>
  <c r="I79" i="2"/>
  <c r="K81" i="2"/>
  <c r="F81" i="2" s="1"/>
  <c r="K68" i="2"/>
  <c r="F68" i="2" s="1"/>
  <c r="K55" i="2"/>
  <c r="K42" i="2"/>
  <c r="K29" i="2"/>
  <c r="K16" i="2"/>
  <c r="L23" i="2"/>
  <c r="M34" i="2"/>
  <c r="N34" i="2"/>
  <c r="N42" i="2" s="1"/>
  <c r="P12" i="2"/>
  <c r="Q12" i="2"/>
  <c r="C35" i="3"/>
  <c r="E35" i="3" s="1"/>
  <c r="C36" i="3"/>
  <c r="E36" i="3" s="1"/>
  <c r="J133" i="2"/>
  <c r="I140" i="2"/>
  <c r="I144" i="2"/>
  <c r="C37" i="3"/>
  <c r="E37" i="3" s="1"/>
  <c r="C38" i="3"/>
  <c r="E38" i="3" s="1"/>
  <c r="I125" i="2"/>
  <c r="C40" i="3"/>
  <c r="E40" i="3" s="1"/>
  <c r="I151" i="2"/>
  <c r="C41" i="3"/>
  <c r="E41" i="3" s="1"/>
  <c r="Q15" i="2"/>
  <c r="L131" i="2"/>
  <c r="L133" i="2" s="1"/>
  <c r="I110" i="2"/>
  <c r="L93" i="2"/>
  <c r="L94" i="2" s="1"/>
  <c r="I93" i="2"/>
  <c r="P87" i="2"/>
  <c r="P94" i="2" s="1"/>
  <c r="P79" i="2"/>
  <c r="P81" i="2" s="1"/>
  <c r="I75" i="2"/>
  <c r="P53" i="2"/>
  <c r="P47" i="2"/>
  <c r="M38" i="2"/>
  <c r="M36" i="2"/>
  <c r="I35" i="2"/>
  <c r="I18" i="2"/>
  <c r="P18" i="2"/>
  <c r="P29" i="2" s="1"/>
  <c r="Q14" i="2"/>
  <c r="L22" i="2"/>
  <c r="O18" i="2"/>
  <c r="I71" i="2"/>
  <c r="I64" i="2"/>
  <c r="I90" i="2"/>
  <c r="I97" i="2"/>
  <c r="R133" i="2"/>
  <c r="D55" i="3" s="1"/>
  <c r="I25" i="2"/>
  <c r="I53" i="2"/>
  <c r="I57" i="2"/>
  <c r="I105" i="2"/>
  <c r="I157" i="2"/>
  <c r="I86" i="2"/>
  <c r="I184" i="2"/>
  <c r="P41" i="2"/>
  <c r="I41" i="2"/>
  <c r="I49" i="2"/>
  <c r="L49" i="2"/>
  <c r="R42" i="2"/>
  <c r="D48" i="3" s="1"/>
  <c r="I181" i="2"/>
  <c r="I12" i="2"/>
  <c r="I48" i="2"/>
  <c r="I54" i="2"/>
  <c r="J68" i="2"/>
  <c r="J81" i="2"/>
  <c r="I74" i="2"/>
  <c r="J146" i="2"/>
  <c r="I136" i="2"/>
  <c r="I152" i="2"/>
  <c r="I153" i="2"/>
  <c r="J55" i="2"/>
  <c r="I70" i="2"/>
  <c r="I80" i="2"/>
  <c r="I88" i="2"/>
  <c r="I99" i="2"/>
  <c r="J159" i="2"/>
  <c r="I40" i="2"/>
  <c r="I112" i="2"/>
  <c r="I145" i="2"/>
  <c r="I170" i="2"/>
  <c r="I177" i="2"/>
  <c r="J16" i="2"/>
  <c r="I15" i="2"/>
  <c r="I21" i="2"/>
  <c r="I27" i="2"/>
  <c r="I60" i="2"/>
  <c r="J94" i="2"/>
  <c r="I129" i="2"/>
  <c r="J172" i="2"/>
  <c r="I165" i="2"/>
  <c r="I166" i="2"/>
  <c r="I179" i="2"/>
  <c r="J29" i="2"/>
  <c r="I19" i="2"/>
  <c r="I23" i="2"/>
  <c r="I62" i="2"/>
  <c r="I83" i="2"/>
  <c r="I92" i="2"/>
  <c r="J107" i="2"/>
  <c r="I101" i="2"/>
  <c r="I118" i="2"/>
  <c r="I126" i="2"/>
  <c r="I127" i="2"/>
  <c r="J42" i="2"/>
  <c r="I38" i="2"/>
  <c r="I73" i="2"/>
  <c r="R94" i="2"/>
  <c r="D52" i="3" s="1"/>
  <c r="J120" i="2"/>
  <c r="I113" i="2"/>
  <c r="I114" i="2"/>
  <c r="I122" i="2"/>
  <c r="I142" i="2"/>
  <c r="I155" i="2"/>
  <c r="J185" i="2"/>
  <c r="O54" i="2"/>
  <c r="O48" i="2"/>
  <c r="I47" i="2"/>
  <c r="I45" i="2"/>
  <c r="P40" i="2"/>
  <c r="P42" i="2" s="1"/>
  <c r="M35" i="2"/>
  <c r="I32" i="2"/>
  <c r="L31" i="2"/>
  <c r="L42" i="2" s="1"/>
  <c r="R29" i="2"/>
  <c r="D47" i="3" s="1"/>
  <c r="I51" i="2"/>
  <c r="I58" i="2"/>
  <c r="I61" i="2"/>
  <c r="I138" i="2"/>
  <c r="I149" i="2"/>
  <c r="I171" i="2"/>
  <c r="I106" i="2"/>
  <c r="I14" i="2"/>
  <c r="I44" i="2"/>
  <c r="I77" i="2"/>
  <c r="R159" i="2"/>
  <c r="D57" i="3" s="1"/>
  <c r="I175" i="2"/>
  <c r="I178" i="2"/>
  <c r="I9" i="2"/>
  <c r="I34" i="2"/>
  <c r="I67" i="2"/>
  <c r="I100" i="2"/>
  <c r="I109" i="2"/>
  <c r="I158" i="2"/>
  <c r="I123" i="2"/>
  <c r="I22" i="2"/>
  <c r="R68" i="2"/>
  <c r="D50" i="3" s="1"/>
  <c r="R172" i="2"/>
  <c r="D58" i="3" s="1"/>
  <c r="I103" i="2"/>
  <c r="I135" i="2"/>
  <c r="I119" i="2"/>
  <c r="I132" i="2"/>
  <c r="I164" i="2"/>
  <c r="I10" i="2"/>
  <c r="I6" i="2"/>
  <c r="I66" i="2"/>
  <c r="I84" i="2"/>
  <c r="I96" i="2"/>
  <c r="P159" i="2"/>
  <c r="I28" i="2"/>
  <c r="I36" i="2"/>
  <c r="R81" i="2"/>
  <c r="D51" i="3" s="1"/>
  <c r="I116" i="2"/>
  <c r="I139" i="2"/>
  <c r="I161" i="2"/>
  <c r="C59" i="3"/>
  <c r="E27" i="3"/>
  <c r="R185" i="2"/>
  <c r="D59" i="3" s="1"/>
  <c r="R146" i="2"/>
  <c r="D56" i="3" s="1"/>
  <c r="R120" i="2"/>
  <c r="D54" i="3" s="1"/>
  <c r="R107" i="2"/>
  <c r="D53" i="3" s="1"/>
  <c r="R55" i="2"/>
  <c r="D49" i="3" s="1"/>
  <c r="Q185" i="2"/>
  <c r="M185" i="2"/>
  <c r="N185" i="2"/>
  <c r="L185" i="2"/>
  <c r="O185" i="2"/>
  <c r="P185" i="2"/>
  <c r="F185" i="2"/>
  <c r="M172" i="2"/>
  <c r="P172" i="2"/>
  <c r="Q172" i="2"/>
  <c r="N172" i="2"/>
  <c r="O172" i="2"/>
  <c r="C58" i="3"/>
  <c r="F172" i="2"/>
  <c r="N159" i="2"/>
  <c r="O159" i="2"/>
  <c r="M159" i="2"/>
  <c r="Q159" i="2"/>
  <c r="F159" i="2"/>
  <c r="C57" i="3"/>
  <c r="N146" i="2"/>
  <c r="O146" i="2"/>
  <c r="L146" i="2"/>
  <c r="P146" i="2"/>
  <c r="M146" i="2"/>
  <c r="Q146" i="2"/>
  <c r="P133" i="2"/>
  <c r="M133" i="2"/>
  <c r="N133" i="2"/>
  <c r="Q133" i="2"/>
  <c r="O120" i="2"/>
  <c r="L120" i="2"/>
  <c r="P120" i="2"/>
  <c r="M120" i="2"/>
  <c r="N120" i="2"/>
  <c r="O107" i="2"/>
  <c r="P107" i="2"/>
  <c r="L107" i="2"/>
  <c r="M107" i="2"/>
  <c r="N107" i="2"/>
  <c r="M94" i="2"/>
  <c r="N94" i="2"/>
  <c r="Q94" i="2"/>
  <c r="O94" i="2"/>
  <c r="M81" i="2"/>
  <c r="Q81" i="2"/>
  <c r="L81" i="2"/>
  <c r="O81" i="2"/>
  <c r="M68" i="2"/>
  <c r="N68" i="2"/>
  <c r="Q68" i="2"/>
  <c r="P68" i="2"/>
  <c r="O68" i="2"/>
  <c r="M55" i="2"/>
  <c r="N55" i="2"/>
  <c r="Q55" i="2"/>
  <c r="Q42" i="2"/>
  <c r="N29" i="2"/>
  <c r="O29" i="2"/>
  <c r="Q29" i="2"/>
  <c r="R16" i="2"/>
  <c r="D46" i="3" s="1"/>
  <c r="I8" i="2"/>
  <c r="L8" i="2"/>
  <c r="N16" i="2"/>
  <c r="I5" i="2"/>
  <c r="M16" i="2"/>
  <c r="E26" i="3"/>
  <c r="E28" i="3" l="1"/>
  <c r="C25" i="3"/>
  <c r="E25" i="3" s="1"/>
  <c r="C24" i="3"/>
  <c r="E24" i="3" s="1"/>
  <c r="F68" i="1"/>
  <c r="H68" i="1" s="1"/>
  <c r="L55" i="2"/>
  <c r="P16" i="2"/>
  <c r="L16" i="2"/>
  <c r="P55" i="2"/>
  <c r="Q16" i="2"/>
  <c r="Q186" i="2" s="1"/>
  <c r="C21" i="3" s="1"/>
  <c r="E21" i="3" s="1"/>
  <c r="E43" i="3"/>
  <c r="E9" i="3" s="1"/>
  <c r="L29" i="2"/>
  <c r="I159" i="2"/>
  <c r="O55" i="2"/>
  <c r="O186" i="2" s="1"/>
  <c r="C19" i="3" s="1"/>
  <c r="E19" i="3" s="1"/>
  <c r="I94" i="2"/>
  <c r="M42" i="2"/>
  <c r="M186" i="2" s="1"/>
  <c r="C17" i="3" s="1"/>
  <c r="E17" i="3" s="1"/>
  <c r="I29" i="2"/>
  <c r="I133" i="2"/>
  <c r="I107" i="2"/>
  <c r="I146" i="2"/>
  <c r="I185" i="2"/>
  <c r="I172" i="2"/>
  <c r="I120" i="2"/>
  <c r="I81" i="2"/>
  <c r="I55" i="2"/>
  <c r="I68" i="2"/>
  <c r="I42" i="2"/>
  <c r="I16" i="2"/>
  <c r="D60" i="3"/>
  <c r="G23" i="1" s="1"/>
  <c r="F16" i="2"/>
  <c r="F107" i="2"/>
  <c r="C56" i="3"/>
  <c r="F146" i="2"/>
  <c r="F133" i="2"/>
  <c r="F120" i="2"/>
  <c r="N186" i="2"/>
  <c r="C18" i="3" s="1"/>
  <c r="E18" i="3" s="1"/>
  <c r="F94" i="2"/>
  <c r="F55" i="2"/>
  <c r="F42" i="2"/>
  <c r="F29" i="2"/>
  <c r="C29" i="3"/>
  <c r="C54" i="3" s="1"/>
  <c r="C46" i="3" l="1"/>
  <c r="E46" i="3" s="1"/>
  <c r="P186" i="2"/>
  <c r="C20" i="3" s="1"/>
  <c r="E20" i="3" s="1"/>
  <c r="L186" i="2"/>
  <c r="C16" i="3" s="1"/>
  <c r="C55" i="3"/>
  <c r="E55" i="3" s="1"/>
  <c r="C53" i="3"/>
  <c r="E53" i="3" s="1"/>
  <c r="C48" i="3"/>
  <c r="E48" i="3" s="1"/>
  <c r="C49" i="3"/>
  <c r="E49" i="3" s="1"/>
  <c r="C47" i="3"/>
  <c r="E47" i="3" s="1"/>
  <c r="C52" i="3"/>
  <c r="E52" i="3" s="1"/>
  <c r="C50" i="3"/>
  <c r="E50" i="3" s="1"/>
  <c r="C51" i="3"/>
  <c r="E51" i="3" s="1"/>
  <c r="I186" i="2"/>
  <c r="E31" i="3" s="1"/>
  <c r="C60" i="3"/>
  <c r="D5" i="4" s="1"/>
  <c r="D25" i="6" s="1"/>
  <c r="E58" i="3"/>
  <c r="E29" i="3"/>
  <c r="E30" i="3" s="1"/>
  <c r="E57" i="3"/>
  <c r="E54" i="3"/>
  <c r="E59" i="3"/>
  <c r="E56" i="3"/>
  <c r="E60" i="3" l="1"/>
  <c r="E10" i="3" s="1"/>
  <c r="C22" i="3"/>
  <c r="G22" i="1" s="1"/>
  <c r="E16" i="3"/>
  <c r="E22" i="3" s="1"/>
  <c r="E32" i="3"/>
  <c r="E8" i="3" s="1"/>
  <c r="E67" i="3" l="1"/>
  <c r="E68" i="3" s="1"/>
  <c r="E12" i="3"/>
  <c r="F21" i="5" l="1"/>
  <c r="D13" i="3"/>
  <c r="E13" i="3" s="1"/>
  <c r="F36" i="9" s="1"/>
  <c r="F40" i="9" s="1"/>
  <c r="F23" i="5" l="1"/>
  <c r="F35" i="7"/>
  <c r="F34" i="9"/>
</calcChain>
</file>

<file path=xl/comments1.xml><?xml version="1.0" encoding="utf-8"?>
<comments xmlns="http://schemas.openxmlformats.org/spreadsheetml/2006/main">
  <authors>
    <author>Samantha</author>
  </authors>
  <commentList>
    <comment ref="G3" authorId="0" shapeId="0">
      <text>
        <r>
          <rPr>
            <b/>
            <sz val="9"/>
            <rFont val="Tahoma"/>
            <charset val="134"/>
          </rPr>
          <t>Samantha:</t>
        </r>
        <r>
          <rPr>
            <sz val="9"/>
            <rFont val="Tahoma"/>
            <charset val="134"/>
          </rPr>
          <t xml:space="preserve">
Please click this to understand category types.
</t>
        </r>
      </text>
    </comment>
  </commentList>
</comments>
</file>

<file path=xl/comments2.xml><?xml version="1.0" encoding="utf-8"?>
<comments xmlns="http://schemas.openxmlformats.org/spreadsheetml/2006/main">
  <authors>
    <author>Dell</author>
  </authors>
  <commentList>
    <comment ref="A1" authorId="0" shapeId="0">
      <text>
        <r>
          <rPr>
            <b/>
            <sz val="9"/>
            <rFont val="Tahoma"/>
            <charset val="134"/>
          </rPr>
          <t>Dell:</t>
        </r>
        <r>
          <rPr>
            <sz val="9"/>
            <rFont val="Tahoma"/>
            <charset val="134"/>
          </rPr>
          <t xml:space="preserve">
</t>
        </r>
      </text>
    </comment>
  </commentList>
</comments>
</file>

<file path=xl/sharedStrings.xml><?xml version="1.0" encoding="utf-8"?>
<sst xmlns="http://schemas.openxmlformats.org/spreadsheetml/2006/main" count="643" uniqueCount="325">
  <si>
    <t>Yes</t>
  </si>
  <si>
    <t>No</t>
  </si>
  <si>
    <t>Education Training and Research Unit – Ministry of Health</t>
  </si>
  <si>
    <t>ETR /                                ISTP Form A</t>
  </si>
  <si>
    <t xml:space="preserve">In-Service Training Programme (ISTP) </t>
  </si>
  <si>
    <t>Please note:</t>
  </si>
  <si>
    <t>1. A separate proposal and budget should be submitted for each planned program</t>
  </si>
  <si>
    <t>2. Please save this soft copy as (Institution Category)_(Institution Name)_ISTP_(Serial Number)_(Date)</t>
  </si>
  <si>
    <t>For the Official Use of Education, Training and Research Unit Only</t>
  </si>
  <si>
    <t>Technical Evaluation</t>
  </si>
  <si>
    <t>Satisfactory / Not</t>
  </si>
  <si>
    <t>MO-ET&amp;R</t>
  </si>
  <si>
    <t xml:space="preserve">Background </t>
  </si>
  <si>
    <t>Justification</t>
  </si>
  <si>
    <t>Objectives</t>
  </si>
  <si>
    <t>Resource Panel</t>
  </si>
  <si>
    <t>………………</t>
  </si>
  <si>
    <t xml:space="preserve">Financial Evaluation </t>
  </si>
  <si>
    <t>Yes / No</t>
  </si>
  <si>
    <t>Comment</t>
  </si>
  <si>
    <t>(HMA /PPO)</t>
  </si>
  <si>
    <t>Agenda conform to the guidelines and circulars</t>
  </si>
  <si>
    <t>Budget conform to the guidelines and circulars</t>
  </si>
  <si>
    <t>(Check each lecturer is paid only for equal or less than 3 hours)</t>
  </si>
  <si>
    <t>……………..</t>
  </si>
  <si>
    <t>(DDG – ET&amp;R)</t>
  </si>
  <si>
    <t>In Service Training Programme Proposal (To be filled by the forwarding institution)</t>
  </si>
  <si>
    <t>Basic information</t>
  </si>
  <si>
    <t>Name of the Institution</t>
  </si>
  <si>
    <t>Title of the programme</t>
  </si>
  <si>
    <t>Type of Programme</t>
  </si>
  <si>
    <t>ISTP (yes/no)</t>
  </si>
  <si>
    <t>Project (yes/no)</t>
  </si>
  <si>
    <t>Background and Justification</t>
  </si>
  <si>
    <t>Target group</t>
  </si>
  <si>
    <t>Category</t>
  </si>
  <si>
    <t>No. of participants</t>
  </si>
  <si>
    <t>Medical Officers / Dental Surgeons</t>
  </si>
  <si>
    <t xml:space="preserve"> </t>
  </si>
  <si>
    <t>Special Grade NO / Sisters / Nursing officers</t>
  </si>
  <si>
    <t>PSM staff</t>
  </si>
  <si>
    <t>Paramedical staff</t>
  </si>
  <si>
    <t>PPO/PPA/DO/HMA / MA</t>
  </si>
  <si>
    <t>Attendants / Health Assistants</t>
  </si>
  <si>
    <t xml:space="preserve">Other </t>
  </si>
  <si>
    <t>Total</t>
  </si>
  <si>
    <t>Targeted skills category (X)</t>
  </si>
  <si>
    <t>Managerial skills</t>
  </si>
  <si>
    <t xml:space="preserve">Soft skills  </t>
  </si>
  <si>
    <t>Methodology / Mode of training  (E.g.: Lectures, Clinical training, Demonstrations, Individual, Projects, Course work etc.)</t>
  </si>
  <si>
    <t>Number of Participants</t>
  </si>
  <si>
    <t>Total attendance per programme</t>
  </si>
  <si>
    <t>Total participants per programme</t>
  </si>
  <si>
    <t>Program Duration per Programme (in Days)</t>
  </si>
  <si>
    <t>Total number of programs</t>
  </si>
  <si>
    <t>Total Program Days</t>
  </si>
  <si>
    <t>Focal Point</t>
  </si>
  <si>
    <t>Name of the Focal Point</t>
  </si>
  <si>
    <t>Name</t>
  </si>
  <si>
    <t xml:space="preserve">Designation </t>
  </si>
  <si>
    <t>Phone Number</t>
  </si>
  <si>
    <t>Fax Number</t>
  </si>
  <si>
    <t xml:space="preserve"> E-mail</t>
  </si>
  <si>
    <t>Item Needed</t>
  </si>
  <si>
    <t>Yes/No</t>
  </si>
  <si>
    <t>Photocopy Papers (A4) Bundle</t>
  </si>
  <si>
    <t>Half Sheets (A4) Bundle</t>
  </si>
  <si>
    <t>Ball point Pens</t>
  </si>
  <si>
    <t>File covers (Cardboard)</t>
  </si>
  <si>
    <t>Certificate printing papers with printing</t>
  </si>
  <si>
    <t>White Board Markers</t>
  </si>
  <si>
    <t xml:space="preserve">Plastic File Covers </t>
  </si>
  <si>
    <t xml:space="preserve">Micellaneous </t>
  </si>
  <si>
    <t>Programme Coordinator: (Optional)</t>
  </si>
  <si>
    <t>Unit Head (Counter Signed and Attested):</t>
  </si>
  <si>
    <t>(Optional)</t>
  </si>
  <si>
    <t>…………………………….…..</t>
  </si>
  <si>
    <t>…………….…………</t>
  </si>
  <si>
    <t>……………………………..</t>
  </si>
  <si>
    <t>…………………..….</t>
  </si>
  <si>
    <t>Signature</t>
  </si>
  <si>
    <t>Focal point Recommendation: Recommended / Not Recommended (Essential)</t>
  </si>
  <si>
    <t>Approval of the Head of the Institution: Approved / Not Approved (Essential)</t>
  </si>
  <si>
    <t>Signature and the Official Seal</t>
  </si>
  <si>
    <t>Name of the In Service Training</t>
  </si>
  <si>
    <t>Date</t>
  </si>
  <si>
    <t>Time (From)</t>
  </si>
  <si>
    <t>Time (To)</t>
  </si>
  <si>
    <t>Topic / Event</t>
  </si>
  <si>
    <t>Name of the Resource Person</t>
  </si>
  <si>
    <t>Designation</t>
  </si>
  <si>
    <t>Rate</t>
  </si>
  <si>
    <t>Lecture Fee</t>
  </si>
  <si>
    <t>Duration</t>
  </si>
  <si>
    <t>No. of Hours</t>
  </si>
  <si>
    <t>Cat1</t>
  </si>
  <si>
    <t>Cat2</t>
  </si>
  <si>
    <t>Cat3</t>
  </si>
  <si>
    <t>Cat4</t>
  </si>
  <si>
    <t>Cat5</t>
  </si>
  <si>
    <t>Cat6</t>
  </si>
  <si>
    <t>Day 1</t>
  </si>
  <si>
    <t>Registration</t>
  </si>
  <si>
    <t>Topic 1</t>
  </si>
  <si>
    <t>Topic 2</t>
  </si>
  <si>
    <t>Tea (Yes/No)</t>
  </si>
  <si>
    <t>Topic 3</t>
  </si>
  <si>
    <t>Topic 5</t>
  </si>
  <si>
    <t>Topic 6</t>
  </si>
  <si>
    <t>Lunch (Yes/No)</t>
  </si>
  <si>
    <t>Topic 7</t>
  </si>
  <si>
    <t>Topic 8</t>
  </si>
  <si>
    <t>Topic 9</t>
  </si>
  <si>
    <t>Total Day 1</t>
  </si>
  <si>
    <t>Day 1 Agenda Status</t>
  </si>
  <si>
    <t>Day 2</t>
  </si>
  <si>
    <t>Total Day 2</t>
  </si>
  <si>
    <t>Day 2 Agenda Status</t>
  </si>
  <si>
    <t>Day 3</t>
  </si>
  <si>
    <t>Total Day 3</t>
  </si>
  <si>
    <t>Day 3 Agenda Status</t>
  </si>
  <si>
    <t>Day 4</t>
  </si>
  <si>
    <t>Total Day 4</t>
  </si>
  <si>
    <t>Day 4 Agenda Status</t>
  </si>
  <si>
    <t>Day 5</t>
  </si>
  <si>
    <t>Total Day 5</t>
  </si>
  <si>
    <t>Day 5 Agenda Status</t>
  </si>
  <si>
    <t>Day 6</t>
  </si>
  <si>
    <t>Total Day 6</t>
  </si>
  <si>
    <t>Day 6 Agenda Status</t>
  </si>
  <si>
    <t>Day 7</t>
  </si>
  <si>
    <t>Total Day 7</t>
  </si>
  <si>
    <t>Day 7 Agenda Status</t>
  </si>
  <si>
    <t>Day 8</t>
  </si>
  <si>
    <t>Total Day 8</t>
  </si>
  <si>
    <t>Day 8 Agenda Status</t>
  </si>
  <si>
    <t>Day 9</t>
  </si>
  <si>
    <t>Total Day 9</t>
  </si>
  <si>
    <t>Day 9 Agenda Status</t>
  </si>
  <si>
    <t>Day 10</t>
  </si>
  <si>
    <t>Total Day 10</t>
  </si>
  <si>
    <t>Day 10 Agenda Status</t>
  </si>
  <si>
    <t>Day 11</t>
  </si>
  <si>
    <t>Total Day 11</t>
  </si>
  <si>
    <t>Day 11 Agenda Status</t>
  </si>
  <si>
    <t>Day 12</t>
  </si>
  <si>
    <t>Total Day 12</t>
  </si>
  <si>
    <t>Day 12 Agenda Status</t>
  </si>
  <si>
    <t>Day 13</t>
  </si>
  <si>
    <t>Total Day 13</t>
  </si>
  <si>
    <t>Day 13 Agenda Status</t>
  </si>
  <si>
    <t>Day 14</t>
  </si>
  <si>
    <t>Total Day 14</t>
  </si>
  <si>
    <t>Day 14 Agenda Status</t>
  </si>
  <si>
    <t>Total Lecturer Fee</t>
  </si>
  <si>
    <t>Costs</t>
  </si>
  <si>
    <t>TOTAL COSTS</t>
  </si>
  <si>
    <t xml:space="preserve">Unit Type </t>
  </si>
  <si>
    <t>Number of Units</t>
  </si>
  <si>
    <t>Unit
Cost</t>
  </si>
  <si>
    <t>Total Cost</t>
  </si>
  <si>
    <t>SUMMARY</t>
  </si>
  <si>
    <t xml:space="preserve">   PERSONNEL</t>
  </si>
  <si>
    <t xml:space="preserve">   SUPPLIES AND CONSUMABLES</t>
  </si>
  <si>
    <t xml:space="preserve">   REFRESHMENTS</t>
  </si>
  <si>
    <t xml:space="preserve">   OTHER DIRECT COSTS</t>
  </si>
  <si>
    <t>TOTAL COST PER PROGRAMME</t>
  </si>
  <si>
    <t>TOTAL COST ALL PROGRAMMES</t>
  </si>
  <si>
    <t>Programme</t>
  </si>
  <si>
    <t>Local Staff</t>
  </si>
  <si>
    <t>List staff separately here (Resources Persons and Supportive Staff)</t>
  </si>
  <si>
    <t>Hours</t>
  </si>
  <si>
    <t>Resource Person (Category 1)</t>
  </si>
  <si>
    <t>Day</t>
  </si>
  <si>
    <t>Resource Person (Category 2)</t>
  </si>
  <si>
    <t>Resource Person (Category 3)</t>
  </si>
  <si>
    <t>Resource Person (Category 4)</t>
  </si>
  <si>
    <t>Resource Person (Category 5)</t>
  </si>
  <si>
    <t>Resource Person (Category 6)</t>
  </si>
  <si>
    <t>Supportive Staff</t>
  </si>
  <si>
    <t>Programme Coordinator (Max. 4 days per program)</t>
  </si>
  <si>
    <t>Development Officer / Health Management Assistant (Only 1 per programme)</t>
  </si>
  <si>
    <t>Projector Operator</t>
  </si>
  <si>
    <t>Photocopy Operator</t>
  </si>
  <si>
    <t>Health Assistant (≤60 Participants = 1, 60 to 120 Participanta = 2, 120 and above participants = 3)</t>
  </si>
  <si>
    <t>Sub-total: Local Staff</t>
  </si>
  <si>
    <t>Sub-total: Lecturer Staff (From Sheet No. 02)</t>
  </si>
  <si>
    <t>Sub-Total Personnel</t>
  </si>
  <si>
    <t>SUPPLIES AND CONSUMABLES</t>
  </si>
  <si>
    <t>Needed (Please type "Yes" or "No")</t>
  </si>
  <si>
    <t>No capital expenditure is allowed</t>
  </si>
  <si>
    <t>Sub-Total Supplies and Consumables</t>
  </si>
  <si>
    <t>REFRESHMENTS</t>
  </si>
  <si>
    <t>Maximum Rs. 1000.00 per participant per day</t>
  </si>
  <si>
    <t xml:space="preserve">No of Participants </t>
  </si>
  <si>
    <t>Sub-Total Refreshments</t>
  </si>
  <si>
    <t>Food Budget Status</t>
  </si>
  <si>
    <t>OTHER DIRECT COSTS</t>
  </si>
  <si>
    <t>OTHER DIRECT COSTS                                                 Lists costs such as utilities, communications, postage etc. that does not come under above costs</t>
  </si>
  <si>
    <t>Sub-Total Other Direct Costs</t>
  </si>
  <si>
    <t>TOTAL Direct Costs</t>
  </si>
  <si>
    <t>TOTAL PROGRAM COST PER PROGRAM</t>
  </si>
  <si>
    <t>Guideline</t>
  </si>
  <si>
    <t>Section to look for</t>
  </si>
  <si>
    <t>Status</t>
  </si>
  <si>
    <t>Remarks / Circular</t>
  </si>
  <si>
    <r>
      <rPr>
        <sz val="11"/>
        <rFont val="Arial"/>
        <charset val="134"/>
      </rPr>
      <t xml:space="preserve">Maximum lecturer fee should be 3 hours per lecturer per day - </t>
    </r>
    <r>
      <rPr>
        <b/>
        <sz val="11"/>
        <rFont val="Arial"/>
        <charset val="134"/>
      </rPr>
      <t>EST/7/ALLOW/05/0029 - Ministry of Public Administration</t>
    </r>
  </si>
  <si>
    <t>Lecturer Fees</t>
  </si>
  <si>
    <t>PLEASE CHECK</t>
  </si>
  <si>
    <t>EST/7/ALLOW/05/0029 - Ministry of Public Administration</t>
  </si>
  <si>
    <t>(Manual Check-One Lecturer is not paid for more than 3 hours a day)</t>
  </si>
  <si>
    <t>Maximum food budget should be Rs. 600 per participant per day</t>
  </si>
  <si>
    <r>
      <rPr>
        <sz val="11"/>
        <rFont val="Arial"/>
        <charset val="134"/>
      </rPr>
      <t xml:space="preserve">Resource Personnel - Circular - </t>
    </r>
    <r>
      <rPr>
        <b/>
        <sz val="11"/>
        <rFont val="Arial"/>
        <charset val="134"/>
      </rPr>
      <t>EST/7/ALLOW/05/0029</t>
    </r>
  </si>
  <si>
    <t>Capital expenses should not paid by in-service budget (e.g.: Payments for Printers, Cartridges, Photocopy Toners etc.)</t>
  </si>
  <si>
    <t>Supplies / Consumables</t>
  </si>
  <si>
    <t>(Manual Check-No capital expenses are included)</t>
  </si>
  <si>
    <t>Allocations should be used only for the conduction of in service training for health sector staff (E.g.: Community awareness programmes, Teachers training Programmes etc.)</t>
  </si>
  <si>
    <t>Target Group Category</t>
  </si>
  <si>
    <t>(Manual Check - Funds should not allocated for training of non-health staff)</t>
  </si>
  <si>
    <t>Payments for the participants cannot be done (e.g.: Travelling claims, stipend, subsistence etc.)</t>
  </si>
  <si>
    <t>Other Direct Cost</t>
  </si>
  <si>
    <t>(Manual Check-No payments for the participants are included)</t>
  </si>
  <si>
    <r>
      <rPr>
        <sz val="11"/>
        <rFont val="Arial"/>
        <charset val="134"/>
      </rPr>
      <t xml:space="preserve">Payments for Lecturers are done according to the category   mentioned in the circular - </t>
    </r>
    <r>
      <rPr>
        <b/>
        <sz val="11"/>
        <rFont val="Arial"/>
        <charset val="134"/>
      </rPr>
      <t>EST / 8 / ALLOW / 05 / 0029</t>
    </r>
  </si>
  <si>
    <t>Agenda and Lecturers - Category</t>
  </si>
  <si>
    <t>(Manual Check - Select the appropriate category)</t>
  </si>
  <si>
    <t>Category of Staff</t>
  </si>
  <si>
    <t>Category 1 - 06/2006 Circular SL 1 - 2006 Step 20 (Salary 35,705)</t>
  </si>
  <si>
    <t>DGHS, Deputy Director General Grade, Senior Grade Medical Administrators, Consultants</t>
  </si>
  <si>
    <t>Category 2 - 06/2006 Circular SL 1 - 2006 Step 12 (Salary 29,385)</t>
  </si>
  <si>
    <t>Deputy Grade Medical Administrators, Grade 1 Medical Officers, Special Grade Nursing Officers, Special Grade PSM Officers and Paramedical Officers</t>
  </si>
  <si>
    <t>Category 3 - 06/2006 Circular SL 1 - 2006 Step 1 (Salary 22,935)</t>
  </si>
  <si>
    <t>Grade II and Preliminary Grade Medical Officers, Nursing Officers Grade 1, Grade I PSM Officers and Paramedical Officers, Supra Grade Management Assistants</t>
  </si>
  <si>
    <t>Category 4 - Any health / non health staff member with a degree</t>
  </si>
  <si>
    <r>
      <rPr>
        <sz val="11"/>
        <rFont val="Arial"/>
        <charset val="134"/>
      </rPr>
      <t xml:space="preserve">Nursing Officers Grade 2 and 3, PSM Officers and Paramedical Officers Grade 2 and 3, Management Assistants </t>
    </r>
    <r>
      <rPr>
        <b/>
        <sz val="11"/>
        <rFont val="Arial"/>
        <charset val="134"/>
      </rPr>
      <t>with a Degree</t>
    </r>
  </si>
  <si>
    <t>Category 5 - Other health / non-health staff without a Degree</t>
  </si>
  <si>
    <t>Nursing Officers Grade 2 and 3, PSM Officers and Paramedical Officers Grade 2 and 3, Management Assistants</t>
  </si>
  <si>
    <t xml:space="preserve">My No: </t>
  </si>
  <si>
    <t>Ref. No:</t>
  </si>
  <si>
    <t>Education, Training and Research Unit,</t>
  </si>
  <si>
    <t>Ministry of Health, Nutrition and Indigenous Medicine,</t>
  </si>
  <si>
    <t>No. 385, Rev. Baddegama Wimalawansa Thero Mawatha,</t>
  </si>
  <si>
    <t>Colombo 10</t>
  </si>
  <si>
    <t>……………………………</t>
  </si>
  <si>
    <t>Deputy Director General / Director / Medical Superintendent,</t>
  </si>
  <si>
    <t xml:space="preserve">Allocation of Funds for the In Service Training Programmes </t>
  </si>
  <si>
    <t>Name of the Training Programme:</t>
  </si>
  <si>
    <t>…………………………………………………………………...………………………………</t>
  </si>
  <si>
    <t>This is with reference to the above training proposal submitted on</t>
  </si>
  <si>
    <t>This is to inform you that funds will be released for the conduction of above training from the Vote Number - 111-02-11-1-2401(11).</t>
  </si>
  <si>
    <t>Amount of released funds:</t>
  </si>
  <si>
    <t>(Per programme)</t>
  </si>
  <si>
    <t>Total number of approved programmes:</t>
  </si>
  <si>
    <t>Total Amount for all Programmes</t>
  </si>
  <si>
    <t xml:space="preserve">You are expected to follow relevant circulars and guidelines in relation to the conduction of In Service Training Programmes. All procurement must be done according to the procurement guidelines and Financial Regulations. </t>
  </si>
  <si>
    <t>Once the training programme is completed, you are requested to send the progress report with the following details to the above address, as per attached format.</t>
  </si>
  <si>
    <t>1.</t>
  </si>
  <si>
    <t>Name of the training programme</t>
  </si>
  <si>
    <t>2.</t>
  </si>
  <si>
    <t>No. of participants and their categories</t>
  </si>
  <si>
    <t>3.</t>
  </si>
  <si>
    <t>Amount of budget allocated and actual expenditure</t>
  </si>
  <si>
    <t>………………………………………………………..</t>
  </si>
  <si>
    <t>Dr. Samiddhi Samarakoon</t>
  </si>
  <si>
    <t xml:space="preserve">Deputy Director General </t>
  </si>
  <si>
    <t>Education, Training and Research</t>
  </si>
  <si>
    <t>Copies</t>
  </si>
  <si>
    <t>.</t>
  </si>
  <si>
    <t>My No: ETR/N/ISTP/02/2017</t>
  </si>
  <si>
    <t>Rejection of Allocation of Funds for the In Service Training Programmes - 2017</t>
  </si>
  <si>
    <t>…………………………………………………………………...…………………………………</t>
  </si>
  <si>
    <t>This is to inform you that funds cannot be released for the conduction of he above training program due to following reasons;</t>
  </si>
  <si>
    <t>Background</t>
  </si>
  <si>
    <t>4.</t>
  </si>
  <si>
    <t>5.</t>
  </si>
  <si>
    <t>Agenda</t>
  </si>
  <si>
    <t>6.</t>
  </si>
  <si>
    <t>Budget</t>
  </si>
  <si>
    <t>Comments:</t>
  </si>
  <si>
    <t>……………………………………………………………………………………..</t>
  </si>
  <si>
    <t>Please be kind enough correct these and re-submit your proposal.</t>
  </si>
  <si>
    <t xml:space="preserve">Your No: </t>
  </si>
  <si>
    <t>My No:</t>
  </si>
  <si>
    <t>Dr. Samddhi Samarakoon</t>
  </si>
  <si>
    <t>Deputy Director General</t>
  </si>
  <si>
    <t>Education, Training and Research,</t>
  </si>
  <si>
    <t>Progress Report of the In Service Training Programme - 2022</t>
  </si>
  <si>
    <t>…………………………………………………………………...…………………………………………….</t>
  </si>
  <si>
    <t>This is with reference to the above training programme No.</t>
  </si>
  <si>
    <t>Thank you for releasing the funds for the conduction of above training programme.</t>
  </si>
  <si>
    <t>Please be kind enough to receive the progress report with following details.</t>
  </si>
  <si>
    <t>Date of Conduction of the training:</t>
  </si>
  <si>
    <t>………………………………………</t>
  </si>
  <si>
    <t>No. of expected participants:</t>
  </si>
  <si>
    <t>No. of actual participants:</t>
  </si>
  <si>
    <t>Consultants</t>
  </si>
  <si>
    <t>Medical Officers</t>
  </si>
  <si>
    <t>Principals/Nursing tutors</t>
  </si>
  <si>
    <t>Nursing officers</t>
  </si>
  <si>
    <t>Health assistants</t>
  </si>
  <si>
    <t>Other (Mention)</t>
  </si>
  <si>
    <t>Amount of allocation per program:</t>
  </si>
  <si>
    <t>Number of approved programs:</t>
  </si>
  <si>
    <t>Actual Expenditure:</t>
  </si>
  <si>
    <t>Institution:</t>
  </si>
  <si>
    <t>`</t>
  </si>
  <si>
    <t>Total Programme</t>
  </si>
  <si>
    <t>Amount of allocation for Total program:</t>
  </si>
  <si>
    <t>Total Programmes Done</t>
  </si>
  <si>
    <t>Remaining Programmes</t>
  </si>
  <si>
    <t>Actual Expenditure for the completed programmes</t>
  </si>
  <si>
    <t>Balance Allocation</t>
  </si>
  <si>
    <t>………………………………………………………………………………………</t>
  </si>
  <si>
    <t>Signature and the Official Seal of the Head of the Institution</t>
  </si>
  <si>
    <t xml:space="preserve">Technical skills           </t>
  </si>
  <si>
    <t>Date:  YYYY/MM/DD</t>
  </si>
  <si>
    <t>Letter Date YYYY/MM/DD</t>
  </si>
  <si>
    <t>Letter Number</t>
  </si>
  <si>
    <r>
      <rPr>
        <b/>
        <sz val="10"/>
        <rFont val="Times New Roman"/>
        <family val="1"/>
      </rPr>
      <t>Approval of DDG – ET&amp;R</t>
    </r>
    <r>
      <rPr>
        <sz val="10"/>
        <rFont val="Times New Roman"/>
        <family val="1"/>
      </rPr>
      <t xml:space="preserve"> – Approved / Not Approved:………………………………………………</t>
    </r>
  </si>
  <si>
    <t>Administrators</t>
  </si>
  <si>
    <t>Principals / Tutors</t>
  </si>
  <si>
    <t>PPO / PPA / DO / HMA / MA</t>
  </si>
  <si>
    <t>Expected date of commencement
YYYY/MM/DD</t>
  </si>
  <si>
    <t>3. Please upload the signed and sealed Excel file, and post a hard copy with original signature and seal.</t>
  </si>
  <si>
    <t>4. Fill all light blue cells.</t>
  </si>
  <si>
    <t>5. Each page of the hard copy must be signed by the Head of the Institute.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</si>
</sst>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164" formatCode="[$Rs-849]\ #,##0.00"/>
    <numFmt numFmtId="165" formatCode="[$Rs-420]#,##0.00"/>
    <numFmt numFmtId="166" formatCode="[$Rs-420]\ #,##0.00"/>
    <numFmt numFmtId="167" formatCode="[$-F400]h:mm:ss\ AM/PM"/>
    <numFmt numFmtId="168" formatCode="[$-C09]dd\-mmmm\-yyyy;@"/>
  </numFmts>
  <fonts count="53">
    <font>
      <sz val="9"/>
      <color rgb="FF000000"/>
      <name val="Calibri"/>
      <charset val="134"/>
      <scheme val="minor"/>
    </font>
    <font>
      <sz val="12"/>
      <name val="Cambria"/>
      <charset val="134"/>
    </font>
    <font>
      <sz val="9"/>
      <name val="Arial"/>
      <charset val="134"/>
    </font>
    <font>
      <b/>
      <sz val="12"/>
      <name val="Cambria"/>
      <charset val="134"/>
    </font>
    <font>
      <sz val="9"/>
      <name val="Calibri"/>
      <charset val="134"/>
    </font>
    <font>
      <sz val="11"/>
      <name val="Corbel"/>
      <charset val="134"/>
    </font>
    <font>
      <sz val="9"/>
      <name val="Times New Roman"/>
      <charset val="134"/>
    </font>
    <font>
      <sz val="12"/>
      <name val="Times New Roman"/>
      <charset val="134"/>
    </font>
    <font>
      <b/>
      <sz val="12"/>
      <name val="Times New Roman"/>
      <charset val="134"/>
    </font>
    <font>
      <sz val="9"/>
      <color rgb="FF000000"/>
      <name val="Calibri"/>
      <charset val="134"/>
      <scheme val="minor"/>
    </font>
    <font>
      <sz val="11"/>
      <name val="Arial"/>
      <charset val="134"/>
    </font>
    <font>
      <b/>
      <sz val="11"/>
      <name val="Arial"/>
      <charset val="134"/>
    </font>
    <font>
      <b/>
      <sz val="9"/>
      <name val="Arial"/>
      <charset val="134"/>
    </font>
    <font>
      <b/>
      <sz val="9"/>
      <name val="Times New Roman"/>
      <charset val="134"/>
    </font>
    <font>
      <b/>
      <sz val="8"/>
      <name val="Times New Roman"/>
      <charset val="134"/>
    </font>
    <font>
      <sz val="8"/>
      <name val="Calibri"/>
      <charset val="134"/>
    </font>
    <font>
      <b/>
      <i/>
      <sz val="9"/>
      <name val="Times New Roman"/>
      <charset val="134"/>
    </font>
    <font>
      <i/>
      <sz val="9"/>
      <name val="Times New Roman"/>
      <charset val="134"/>
    </font>
    <font>
      <sz val="6"/>
      <color rgb="FF000000"/>
      <name val="Calibri"/>
      <charset val="134"/>
      <scheme val="minor"/>
    </font>
    <font>
      <b/>
      <sz val="11"/>
      <name val="Times New Roman"/>
      <charset val="134"/>
    </font>
    <font>
      <b/>
      <sz val="9"/>
      <name val="Calibri"/>
      <charset val="134"/>
    </font>
    <font>
      <sz val="11"/>
      <name val="Times New Roman"/>
      <charset val="134"/>
    </font>
    <font>
      <b/>
      <sz val="11"/>
      <color rgb="FFFF0000"/>
      <name val="Times New Roman"/>
      <charset val="134"/>
    </font>
    <font>
      <b/>
      <sz val="10"/>
      <color rgb="FFFF0000"/>
      <name val="Times New Roman"/>
      <charset val="134"/>
    </font>
    <font>
      <b/>
      <sz val="6"/>
      <name val="Times New Roman"/>
      <charset val="134"/>
    </font>
    <font>
      <sz val="6"/>
      <color rgb="FF000000"/>
      <name val="Times New Roman"/>
      <charset val="134"/>
    </font>
    <font>
      <sz val="6"/>
      <name val="Times New Roman"/>
      <charset val="134"/>
    </font>
    <font>
      <b/>
      <sz val="11"/>
      <color rgb="FF000000"/>
      <name val="Calibri"/>
      <charset val="134"/>
      <scheme val="minor"/>
    </font>
    <font>
      <sz val="11"/>
      <color rgb="FF000000"/>
      <name val="Calibri"/>
      <charset val="134"/>
      <scheme val="minor"/>
    </font>
    <font>
      <sz val="8"/>
      <name val="Times New Roman"/>
      <charset val="134"/>
    </font>
    <font>
      <b/>
      <sz val="14"/>
      <name val="Times New Roman"/>
      <charset val="134"/>
    </font>
    <font>
      <sz val="14"/>
      <name val="Times New Roman"/>
      <charset val="134"/>
    </font>
    <font>
      <b/>
      <sz val="7.5"/>
      <name val="Times New Roman"/>
      <charset val="134"/>
    </font>
    <font>
      <u/>
      <sz val="11"/>
      <color rgb="FF0000FF"/>
      <name val="Calibri"/>
      <scheme val="minor"/>
    </font>
    <font>
      <b/>
      <sz val="9"/>
      <name val="Tahoma"/>
      <charset val="134"/>
    </font>
    <font>
      <sz val="9"/>
      <name val="Tahoma"/>
      <charset val="134"/>
    </font>
    <font>
      <sz val="9"/>
      <name val="Calibri"/>
      <family val="2"/>
    </font>
    <font>
      <sz val="10"/>
      <name val="Times New Roman"/>
      <family val="1"/>
    </font>
    <font>
      <sz val="9"/>
      <name val="Times New Roman"/>
      <family val="1"/>
    </font>
    <font>
      <sz val="8"/>
      <name val="Times New Roman"/>
      <family val="1"/>
    </font>
    <font>
      <sz val="10"/>
      <name val="Calibri"/>
      <family val="2"/>
    </font>
    <font>
      <b/>
      <sz val="10"/>
      <color rgb="FF595959"/>
      <name val="Times New Roman"/>
      <family val="1"/>
    </font>
    <font>
      <sz val="10"/>
      <color rgb="FF000000"/>
      <name val="Calibri"/>
      <family val="2"/>
      <scheme val="minor"/>
    </font>
    <font>
      <b/>
      <u/>
      <sz val="10"/>
      <name val="Times New Roman"/>
      <family val="1"/>
    </font>
    <font>
      <b/>
      <sz val="10"/>
      <name val="Times New Roman"/>
      <family val="1"/>
    </font>
    <font>
      <sz val="11"/>
      <name val="Times New Roman"/>
      <family val="1"/>
    </font>
    <font>
      <sz val="12"/>
      <color rgb="FF000000"/>
      <name val="Calibri"/>
      <family val="2"/>
      <scheme val="minor"/>
    </font>
    <font>
      <sz val="12"/>
      <name val="Cambria"/>
      <family val="1"/>
    </font>
    <font>
      <sz val="9"/>
      <color theme="0"/>
      <name val="Times New Roman"/>
      <family val="1"/>
    </font>
    <font>
      <sz val="10"/>
      <color theme="0"/>
      <name val="Times New Roman"/>
      <family val="1"/>
    </font>
    <font>
      <sz val="10"/>
      <color theme="3" tint="0.79998168889431442"/>
      <name val="Times New Roman"/>
      <family val="1"/>
    </font>
    <font>
      <i/>
      <sz val="9"/>
      <color theme="0"/>
      <name val="Times New Roman"/>
      <family val="1"/>
    </font>
    <font>
      <b/>
      <sz val="9"/>
      <color theme="0"/>
      <name val="Times New Roman"/>
      <family val="1"/>
    </font>
  </fonts>
  <fills count="19">
    <fill>
      <patternFill patternType="none"/>
    </fill>
    <fill>
      <patternFill patternType="gray125"/>
    </fill>
    <fill>
      <patternFill patternType="solid">
        <fgColor theme="4" tint="0.79995117038483843"/>
        <bgColor indexed="64"/>
      </patternFill>
    </fill>
    <fill>
      <patternFill patternType="solid">
        <fgColor rgb="FFFFFFFF"/>
        <bgColor rgb="FFFFFFFF"/>
      </patternFill>
    </fill>
    <fill>
      <patternFill patternType="solid">
        <fgColor rgb="FFFBD4B4"/>
        <bgColor rgb="FFFBD4B4"/>
      </patternFill>
    </fill>
    <fill>
      <patternFill patternType="solid">
        <fgColor rgb="FFF2DBDB"/>
        <bgColor rgb="FFF2DBDB"/>
      </patternFill>
    </fill>
    <fill>
      <patternFill patternType="solid">
        <fgColor theme="9" tint="0.79998168889431442"/>
        <bgColor indexed="64"/>
      </patternFill>
    </fill>
    <fill>
      <patternFill patternType="solid">
        <fgColor theme="3" tint="0.79995117038483843"/>
        <bgColor indexed="64"/>
      </patternFill>
    </fill>
    <fill>
      <patternFill patternType="solid">
        <fgColor theme="0"/>
        <bgColor rgb="FFB6DDE8"/>
      </patternFill>
    </fill>
    <fill>
      <patternFill patternType="solid">
        <fgColor theme="6" tint="0.79995117038483843"/>
        <bgColor indexed="64"/>
      </patternFill>
    </fill>
    <fill>
      <patternFill patternType="solid">
        <fgColor theme="7" tint="0.79995117038483843"/>
        <bgColor indexed="64"/>
      </patternFill>
    </fill>
    <fill>
      <patternFill patternType="solid">
        <fgColor rgb="FF66FFFF"/>
        <bgColor rgb="FF66FFFF"/>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4.9989318521683403E-2"/>
        <bgColor rgb="FFDBE5F1"/>
      </patternFill>
    </fill>
    <fill>
      <patternFill patternType="solid">
        <fgColor theme="0" tint="-4.9989318521683403E-2"/>
        <bgColor indexed="64"/>
      </patternFill>
    </fill>
    <fill>
      <patternFill patternType="solid">
        <fgColor theme="3" tint="0.79998168889431442"/>
        <bgColor rgb="FFFFFFFF"/>
      </patternFill>
    </fill>
    <fill>
      <patternFill patternType="solid">
        <fgColor theme="3" tint="0.79998168889431442"/>
        <bgColor indexed="64"/>
      </patternFill>
    </fill>
    <fill>
      <patternFill patternType="solid">
        <fgColor theme="6" tint="0.79998168889431442"/>
        <bgColor indexed="64"/>
      </patternFill>
    </fill>
  </fills>
  <borders count="10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auto="1"/>
      </left>
      <right/>
      <top/>
      <bottom/>
      <diagonal/>
    </border>
    <border>
      <left style="medium">
        <color auto="1"/>
      </left>
      <right style="thin">
        <color rgb="FF000000"/>
      </right>
      <top style="medium">
        <color rgb="FF000000"/>
      </top>
      <bottom/>
      <diagonal/>
    </border>
    <border>
      <left style="thin">
        <color rgb="FF000000"/>
      </left>
      <right/>
      <top/>
      <bottom style="thin">
        <color rgb="FF000000"/>
      </bottom>
      <diagonal/>
    </border>
    <border>
      <left/>
      <right/>
      <top/>
      <bottom style="thin">
        <color rgb="FF000000"/>
      </bottom>
      <diagonal/>
    </border>
    <border>
      <left/>
      <right style="medium">
        <color auto="1"/>
      </right>
      <top/>
      <bottom style="thin">
        <color rgb="FF000000"/>
      </bottom>
      <diagonal/>
    </border>
    <border>
      <left style="medium">
        <color auto="1"/>
      </left>
      <right style="thin">
        <color rgb="FF000000"/>
      </right>
      <top/>
      <bottom/>
      <diagonal/>
    </border>
    <border>
      <left style="thin">
        <color rgb="FF000000"/>
      </left>
      <right style="medium">
        <color auto="1"/>
      </right>
      <top style="thin">
        <color rgb="FF000000"/>
      </top>
      <bottom/>
      <diagonal/>
    </border>
    <border>
      <left style="thin">
        <color rgb="FF000000"/>
      </left>
      <right style="medium">
        <color auto="1"/>
      </right>
      <top/>
      <bottom/>
      <diagonal/>
    </border>
    <border>
      <left style="medium">
        <color auto="1"/>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auto="1"/>
      </right>
      <top/>
      <bottom style="medium">
        <color rgb="FF00000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rgb="FF000000"/>
      </bottom>
      <diagonal/>
    </border>
    <border>
      <left style="thin">
        <color rgb="FF000000"/>
      </left>
      <right style="medium">
        <color auto="1"/>
      </right>
      <top/>
      <bottom style="thin">
        <color rgb="FF000000"/>
      </bottom>
      <diagonal/>
    </border>
    <border>
      <left style="medium">
        <color auto="1"/>
      </left>
      <right/>
      <top style="thin">
        <color rgb="FF000000"/>
      </top>
      <bottom style="thin">
        <color rgb="FF000000"/>
      </bottom>
      <diagonal/>
    </border>
    <border>
      <left style="thin">
        <color rgb="FF000000"/>
      </left>
      <right/>
      <top/>
      <bottom/>
      <diagonal/>
    </border>
    <border>
      <left style="medium">
        <color auto="1"/>
      </left>
      <right style="thin">
        <color rgb="FF000000"/>
      </right>
      <top style="thin">
        <color rgb="FF000000"/>
      </top>
      <bottom style="thin">
        <color rgb="FF000000"/>
      </bottom>
      <diagonal/>
    </border>
    <border>
      <left/>
      <right style="medium">
        <color auto="1"/>
      </right>
      <top style="thin">
        <color rgb="FF000000"/>
      </top>
      <bottom style="thin">
        <color rgb="FF000000"/>
      </bottom>
      <diagonal/>
    </border>
    <border>
      <left style="medium">
        <color auto="1"/>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rgb="FF000000"/>
      </right>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diagonal/>
    </border>
    <border>
      <left style="medium">
        <color rgb="FF000000"/>
      </left>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auto="1"/>
      </left>
      <right/>
      <top style="thin">
        <color auto="1"/>
      </top>
      <bottom style="thin">
        <color auto="1"/>
      </bottom>
      <diagonal/>
    </border>
    <border>
      <left/>
      <right style="thin">
        <color auto="1"/>
      </right>
      <top/>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thin">
        <color auto="1"/>
      </right>
      <top style="thin">
        <color auto="1"/>
      </top>
      <bottom style="thin">
        <color auto="1"/>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rgb="FF000000"/>
      </left>
      <right style="thin">
        <color rgb="FF000000"/>
      </right>
      <top style="medium">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bottom/>
      <diagonal/>
    </border>
  </borders>
  <cellStyleXfs count="2">
    <xf numFmtId="0" fontId="0" fillId="0" borderId="0"/>
    <xf numFmtId="0" fontId="33" fillId="0" borderId="0" applyNumberFormat="0" applyFill="0" applyBorder="0" applyAlignment="0" applyProtection="0">
      <alignment vertical="center"/>
    </xf>
  </cellStyleXfs>
  <cellXfs count="489">
    <xf numFmtId="0" fontId="0" fillId="0" borderId="0" xfId="0"/>
    <xf numFmtId="0" fontId="0" fillId="0" borderId="0" xfId="0" applyAlignment="1">
      <alignment horizontal="center"/>
    </xf>
    <xf numFmtId="0" fontId="1" fillId="0" borderId="0" xfId="0" applyFont="1"/>
    <xf numFmtId="0" fontId="3" fillId="0" borderId="0" xfId="0" applyFont="1" applyAlignment="1">
      <alignment horizontal="right"/>
    </xf>
    <xf numFmtId="0" fontId="2" fillId="2" borderId="4" xfId="0" applyFont="1" applyFill="1" applyBorder="1" applyProtection="1">
      <protection locked="0"/>
    </xf>
    <xf numFmtId="0" fontId="3" fillId="0" borderId="0" xfId="0" applyFont="1"/>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vertical="top"/>
    </xf>
    <xf numFmtId="0" fontId="1" fillId="0" borderId="0" xfId="0" applyFont="1" applyAlignment="1">
      <alignment horizontal="right"/>
    </xf>
    <xf numFmtId="0" fontId="5" fillId="3" borderId="0" xfId="0" applyFont="1" applyFill="1" applyAlignment="1">
      <alignment vertical="top" wrapText="1"/>
    </xf>
    <xf numFmtId="164" fontId="1" fillId="0" borderId="0" xfId="0" applyNumberFormat="1" applyFont="1" applyAlignment="1">
      <alignment vertical="center"/>
    </xf>
    <xf numFmtId="0" fontId="1" fillId="0" borderId="0" xfId="0" applyFont="1" applyAlignment="1">
      <alignment horizontal="right" vertical="center"/>
    </xf>
    <xf numFmtId="164" fontId="1" fillId="0" borderId="0" xfId="0" applyNumberFormat="1" applyFont="1" applyAlignment="1">
      <alignment horizontal="right"/>
    </xf>
    <xf numFmtId="0" fontId="1" fillId="2" borderId="0" xfId="0" applyFont="1" applyFill="1" applyAlignment="1" applyProtection="1">
      <alignment horizontal="right"/>
      <protection locked="0"/>
    </xf>
    <xf numFmtId="164" fontId="1" fillId="2" borderId="0" xfId="0" applyNumberFormat="1" applyFont="1" applyFill="1" applyAlignment="1" applyProtection="1">
      <alignment horizontal="right"/>
      <protection locked="0"/>
    </xf>
    <xf numFmtId="165" fontId="1" fillId="0" borderId="0" xfId="0" applyNumberFormat="1" applyFont="1"/>
    <xf numFmtId="14" fontId="0" fillId="0" borderId="0" xfId="0" applyNumberFormat="1"/>
    <xf numFmtId="164" fontId="1" fillId="0" borderId="0" xfId="0" applyNumberFormat="1"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0" fontId="8" fillId="0" borderId="0" xfId="0" applyFont="1" applyAlignment="1">
      <alignment vertical="top"/>
    </xf>
    <xf numFmtId="0" fontId="7" fillId="0" borderId="0" xfId="0" applyFont="1" applyAlignment="1">
      <alignment horizontal="left" vertical="top" wrapText="1"/>
    </xf>
    <xf numFmtId="0" fontId="7" fillId="0" borderId="0" xfId="0" applyFont="1" applyAlignment="1">
      <alignment horizontal="right"/>
    </xf>
    <xf numFmtId="0" fontId="7" fillId="0" borderId="0" xfId="0" applyFont="1" applyAlignment="1">
      <alignment horizontal="left" vertical="top"/>
    </xf>
    <xf numFmtId="0" fontId="7" fillId="0" borderId="0" xfId="0" applyFont="1" applyAlignment="1">
      <alignment horizontal="left"/>
    </xf>
    <xf numFmtId="0" fontId="7" fillId="0" borderId="0" xfId="0" applyFont="1" applyAlignment="1">
      <alignment horizontal="left" wrapText="1"/>
    </xf>
    <xf numFmtId="164" fontId="7" fillId="0" borderId="0" xfId="0" applyNumberFormat="1" applyFont="1" applyAlignment="1">
      <alignment horizontal="left" wrapText="1"/>
    </xf>
    <xf numFmtId="0" fontId="9" fillId="0" borderId="0" xfId="0" applyFont="1"/>
    <xf numFmtId="0" fontId="10" fillId="4" borderId="8" xfId="0" applyFont="1" applyFill="1" applyBorder="1" applyAlignment="1">
      <alignment vertical="center"/>
    </xf>
    <xf numFmtId="0" fontId="11" fillId="4" borderId="9" xfId="0" applyFont="1" applyFill="1" applyBorder="1" applyAlignment="1">
      <alignment vertical="center"/>
    </xf>
    <xf numFmtId="0" fontId="11" fillId="4" borderId="10" xfId="0" applyFont="1" applyFill="1" applyBorder="1" applyAlignment="1">
      <alignment vertical="center"/>
    </xf>
    <xf numFmtId="0" fontId="12" fillId="0" borderId="11" xfId="0" applyFont="1" applyBorder="1" applyAlignment="1">
      <alignment vertical="center"/>
    </xf>
    <xf numFmtId="0" fontId="2" fillId="0" borderId="0" xfId="0" applyFont="1" applyAlignment="1">
      <alignment vertical="center"/>
    </xf>
    <xf numFmtId="0" fontId="10" fillId="4" borderId="13" xfId="0" applyFont="1" applyFill="1" applyBorder="1" applyAlignment="1">
      <alignment vertical="center" wrapText="1"/>
    </xf>
    <xf numFmtId="0" fontId="10" fillId="0" borderId="14" xfId="0" applyFont="1" applyBorder="1" applyAlignment="1">
      <alignment vertical="center"/>
    </xf>
    <xf numFmtId="0" fontId="2" fillId="0" borderId="15" xfId="0" applyFont="1" applyBorder="1" applyAlignment="1">
      <alignment vertical="center" wrapText="1"/>
    </xf>
    <xf numFmtId="0" fontId="10" fillId="4" borderId="22" xfId="0" applyFont="1" applyFill="1" applyBorder="1" applyAlignment="1">
      <alignment vertical="center"/>
    </xf>
    <xf numFmtId="0" fontId="10" fillId="4" borderId="23" xfId="0" applyFont="1" applyFill="1" applyBorder="1" applyAlignment="1">
      <alignment vertical="center"/>
    </xf>
    <xf numFmtId="10" fontId="10" fillId="4" borderId="23" xfId="0" applyNumberFormat="1" applyFont="1" applyFill="1" applyBorder="1" applyAlignment="1">
      <alignment vertical="center"/>
    </xf>
    <xf numFmtId="10" fontId="10" fillId="4" borderId="24" xfId="0" applyNumberFormat="1" applyFont="1" applyFill="1" applyBorder="1" applyAlignment="1">
      <alignment vertical="center"/>
    </xf>
    <xf numFmtId="0" fontId="2" fillId="0" borderId="15" xfId="0" applyFont="1" applyBorder="1" applyAlignment="1">
      <alignment vertical="center"/>
    </xf>
    <xf numFmtId="0" fontId="10" fillId="4" borderId="24" xfId="0" applyFont="1" applyFill="1" applyBorder="1" applyAlignment="1">
      <alignment vertical="center"/>
    </xf>
    <xf numFmtId="0" fontId="10" fillId="4" borderId="23" xfId="0" applyFont="1" applyFill="1" applyBorder="1" applyAlignment="1">
      <alignment vertical="center" wrapText="1"/>
    </xf>
    <xf numFmtId="0" fontId="10" fillId="0" borderId="24" xfId="0" applyFont="1" applyBorder="1" applyAlignment="1">
      <alignment vertical="center"/>
    </xf>
    <xf numFmtId="0" fontId="10" fillId="4" borderId="25" xfId="0" applyFont="1" applyFill="1" applyBorder="1" applyAlignment="1">
      <alignment vertical="center"/>
    </xf>
    <xf numFmtId="0" fontId="2" fillId="0" borderId="26" xfId="0" applyFont="1" applyBorder="1" applyAlignment="1">
      <alignment vertical="center" wrapText="1"/>
    </xf>
    <xf numFmtId="0" fontId="11" fillId="4" borderId="8" xfId="0" applyFont="1" applyFill="1" applyBorder="1" applyAlignment="1">
      <alignment vertical="center" wrapText="1"/>
    </xf>
    <xf numFmtId="0" fontId="10" fillId="4" borderId="22" xfId="0" applyFont="1" applyFill="1" applyBorder="1" applyAlignment="1">
      <alignment vertical="center" wrapText="1"/>
    </xf>
    <xf numFmtId="0" fontId="10" fillId="4" borderId="25" xfId="0" applyFont="1" applyFill="1" applyBorder="1" applyAlignment="1">
      <alignment vertical="center" wrapText="1"/>
    </xf>
    <xf numFmtId="0" fontId="9" fillId="0" borderId="0" xfId="0" applyFont="1" applyAlignment="1">
      <alignment vertical="top"/>
    </xf>
    <xf numFmtId="0" fontId="9" fillId="0" borderId="0" xfId="0" applyFont="1" applyAlignment="1">
      <alignment horizontal="center"/>
    </xf>
    <xf numFmtId="0" fontId="13" fillId="6" borderId="4" xfId="0" applyFont="1" applyFill="1" applyBorder="1" applyAlignment="1">
      <alignment horizontal="left"/>
    </xf>
    <xf numFmtId="0" fontId="13" fillId="6" borderId="36" xfId="0" applyFont="1" applyFill="1" applyBorder="1" applyAlignment="1">
      <alignment horizontal="left"/>
    </xf>
    <xf numFmtId="0" fontId="13" fillId="0" borderId="0" xfId="0" applyFont="1"/>
    <xf numFmtId="0" fontId="13" fillId="0" borderId="36" xfId="0" applyFont="1" applyBorder="1" applyAlignment="1">
      <alignment horizontal="left" vertical="center" wrapText="1"/>
    </xf>
    <xf numFmtId="0" fontId="13" fillId="0" borderId="17" xfId="0" applyFont="1" applyBorder="1" applyAlignment="1">
      <alignment horizontal="center" wrapText="1"/>
    </xf>
    <xf numFmtId="164" fontId="13" fillId="0" borderId="43" xfId="0" applyNumberFormat="1" applyFont="1" applyBorder="1" applyAlignment="1">
      <alignment horizontal="center" wrapText="1"/>
    </xf>
    <xf numFmtId="0" fontId="6" fillId="0" borderId="36" xfId="0" applyFont="1" applyBorder="1" applyAlignment="1">
      <alignment horizontal="left" vertical="center" wrapText="1"/>
    </xf>
    <xf numFmtId="0" fontId="6" fillId="0" borderId="47" xfId="0" applyFont="1" applyBorder="1"/>
    <xf numFmtId="0" fontId="13" fillId="0" borderId="48" xfId="0" applyFont="1" applyBorder="1" applyAlignment="1">
      <alignment horizontal="center" wrapText="1"/>
    </xf>
    <xf numFmtId="164" fontId="13" fillId="0" borderId="49" xfId="0" applyNumberFormat="1" applyFont="1" applyBorder="1" applyAlignment="1">
      <alignment horizontal="center" wrapText="1"/>
    </xf>
    <xf numFmtId="0" fontId="13" fillId="6" borderId="47" xfId="0" applyFont="1" applyFill="1" applyBorder="1" applyAlignment="1">
      <alignment vertical="center"/>
    </xf>
    <xf numFmtId="0" fontId="13" fillId="6" borderId="48" xfId="0" applyFont="1" applyFill="1" applyBorder="1" applyAlignment="1">
      <alignment horizontal="center" vertical="center" wrapText="1"/>
    </xf>
    <xf numFmtId="164" fontId="13" fillId="6" borderId="48" xfId="0" applyNumberFormat="1" applyFont="1" applyFill="1" applyBorder="1" applyAlignment="1">
      <alignment horizontal="center" vertical="center" wrapText="1"/>
    </xf>
    <xf numFmtId="164" fontId="13" fillId="6" borderId="49" xfId="0" applyNumberFormat="1" applyFont="1" applyFill="1" applyBorder="1" applyAlignment="1">
      <alignment horizontal="center" vertical="center" wrapText="1"/>
    </xf>
    <xf numFmtId="0" fontId="16" fillId="0" borderId="36" xfId="0" applyFont="1" applyBorder="1"/>
    <xf numFmtId="0" fontId="6" fillId="0" borderId="17" xfId="0" applyFont="1" applyBorder="1" applyAlignment="1">
      <alignment horizontal="center"/>
    </xf>
    <xf numFmtId="0" fontId="6" fillId="0" borderId="0" xfId="0" applyFont="1" applyAlignment="1">
      <alignment horizontal="center"/>
    </xf>
    <xf numFmtId="10" fontId="6" fillId="0" borderId="17" xfId="0" applyNumberFormat="1" applyFont="1" applyBorder="1" applyAlignment="1">
      <alignment horizontal="center"/>
    </xf>
    <xf numFmtId="164" fontId="6" fillId="0" borderId="43" xfId="0" applyNumberFormat="1" applyFont="1" applyBorder="1" applyAlignment="1">
      <alignment horizontal="center"/>
    </xf>
    <xf numFmtId="0" fontId="6" fillId="0" borderId="50" xfId="0" applyFont="1" applyBorder="1" applyAlignment="1">
      <alignment wrapText="1"/>
    </xf>
    <xf numFmtId="0" fontId="6" fillId="0" borderId="20" xfId="0" applyFont="1" applyBorder="1" applyAlignment="1">
      <alignment horizontal="center"/>
    </xf>
    <xf numFmtId="0" fontId="6" fillId="0" borderId="39" xfId="0" applyFont="1" applyBorder="1" applyAlignment="1">
      <alignment horizontal="center"/>
    </xf>
    <xf numFmtId="7" fontId="6" fillId="0" borderId="20" xfId="0" applyNumberFormat="1" applyFont="1" applyBorder="1" applyAlignment="1">
      <alignment horizontal="center"/>
    </xf>
    <xf numFmtId="164" fontId="6" fillId="0" borderId="51" xfId="0" applyNumberFormat="1" applyFont="1" applyBorder="1" applyAlignment="1">
      <alignment horizontal="center"/>
    </xf>
    <xf numFmtId="0" fontId="6" fillId="0" borderId="36" xfId="0" applyFont="1" applyBorder="1"/>
    <xf numFmtId="164" fontId="6" fillId="0" borderId="17" xfId="0" applyNumberFormat="1" applyFont="1" applyBorder="1" applyAlignment="1">
      <alignment horizontal="center"/>
    </xf>
    <xf numFmtId="7" fontId="6" fillId="0" borderId="0" xfId="0" applyNumberFormat="1" applyFont="1"/>
    <xf numFmtId="0" fontId="13" fillId="0" borderId="52" xfId="0" applyFont="1" applyBorder="1" applyAlignment="1">
      <alignment horizontal="right"/>
    </xf>
    <xf numFmtId="0" fontId="13" fillId="0" borderId="23" xfId="0" applyFont="1" applyBorder="1" applyAlignment="1">
      <alignment horizontal="center"/>
    </xf>
    <xf numFmtId="0" fontId="13" fillId="0" borderId="31" xfId="0" applyFont="1" applyBorder="1" applyAlignment="1">
      <alignment horizontal="center"/>
    </xf>
    <xf numFmtId="164" fontId="6" fillId="0" borderId="23" xfId="0" applyNumberFormat="1" applyFont="1" applyBorder="1" applyAlignment="1">
      <alignment horizontal="center"/>
    </xf>
    <xf numFmtId="164" fontId="6" fillId="0" borderId="42" xfId="0" applyNumberFormat="1" applyFont="1" applyBorder="1" applyAlignment="1">
      <alignment horizontal="center"/>
    </xf>
    <xf numFmtId="0" fontId="13" fillId="0" borderId="36" xfId="0" applyFont="1" applyBorder="1" applyAlignment="1">
      <alignment horizontal="left"/>
    </xf>
    <xf numFmtId="0" fontId="13" fillId="0" borderId="17" xfId="0" applyFont="1" applyBorder="1" applyAlignment="1">
      <alignment horizontal="center"/>
    </xf>
    <xf numFmtId="0" fontId="13" fillId="0" borderId="0" xfId="0" applyFont="1" applyAlignment="1">
      <alignment horizontal="center"/>
    </xf>
    <xf numFmtId="164" fontId="6" fillId="0" borderId="53" xfId="0" applyNumberFormat="1" applyFont="1" applyBorder="1" applyAlignment="1">
      <alignment horizontal="center"/>
    </xf>
    <xf numFmtId="164" fontId="6" fillId="0" borderId="49" xfId="0" applyNumberFormat="1" applyFont="1" applyBorder="1" applyAlignment="1">
      <alignment horizontal="center"/>
    </xf>
    <xf numFmtId="0" fontId="6" fillId="0" borderId="54" xfId="0" applyFont="1" applyBorder="1"/>
    <xf numFmtId="0" fontId="6" fillId="0" borderId="23" xfId="0" applyFont="1" applyBorder="1" applyAlignment="1">
      <alignment horizontal="center"/>
    </xf>
    <xf numFmtId="0" fontId="6" fillId="0" borderId="54" xfId="0" applyFont="1" applyBorder="1" applyAlignment="1">
      <alignment wrapText="1"/>
    </xf>
    <xf numFmtId="10" fontId="17" fillId="0" borderId="52" xfId="0" applyNumberFormat="1" applyFont="1" applyBorder="1" applyAlignment="1">
      <alignment wrapText="1"/>
    </xf>
    <xf numFmtId="0" fontId="6" fillId="0" borderId="31" xfId="0" applyFont="1" applyBorder="1" applyAlignment="1">
      <alignment horizontal="center"/>
    </xf>
    <xf numFmtId="10" fontId="17" fillId="0" borderId="31" xfId="0" applyNumberFormat="1" applyFont="1" applyBorder="1" applyAlignment="1">
      <alignment horizontal="center" wrapText="1"/>
    </xf>
    <xf numFmtId="0" fontId="13" fillId="6" borderId="52" xfId="0" applyFont="1" applyFill="1" applyBorder="1"/>
    <xf numFmtId="0" fontId="6" fillId="6" borderId="31" xfId="0" applyFont="1" applyFill="1" applyBorder="1" applyAlignment="1">
      <alignment horizontal="center"/>
    </xf>
    <xf numFmtId="10" fontId="17" fillId="6" borderId="31" xfId="0" applyNumberFormat="1" applyFont="1" applyFill="1" applyBorder="1" applyAlignment="1">
      <alignment horizontal="center" wrapText="1"/>
    </xf>
    <xf numFmtId="7" fontId="6" fillId="6" borderId="31" xfId="0" applyNumberFormat="1" applyFont="1" applyFill="1" applyBorder="1" applyAlignment="1">
      <alignment horizontal="center" wrapText="1"/>
    </xf>
    <xf numFmtId="164" fontId="13" fillId="6" borderId="55" xfId="0" applyNumberFormat="1" applyFont="1" applyFill="1" applyBorder="1" applyAlignment="1">
      <alignment horizontal="center" wrapText="1"/>
    </xf>
    <xf numFmtId="0" fontId="13" fillId="6" borderId="56" xfId="0" applyFont="1" applyFill="1" applyBorder="1"/>
    <xf numFmtId="0" fontId="6" fillId="6" borderId="13" xfId="0" applyFont="1" applyFill="1" applyBorder="1" applyAlignment="1">
      <alignment horizontal="center" wrapText="1"/>
    </xf>
    <xf numFmtId="164" fontId="6" fillId="6" borderId="42" xfId="0" applyNumberFormat="1" applyFont="1" applyFill="1" applyBorder="1" applyAlignment="1">
      <alignment horizontal="center" wrapText="1"/>
    </xf>
    <xf numFmtId="0" fontId="6" fillId="6" borderId="50" xfId="0" applyFont="1" applyFill="1" applyBorder="1"/>
    <xf numFmtId="0" fontId="6" fillId="6" borderId="20" xfId="0" applyFont="1" applyFill="1" applyBorder="1" applyAlignment="1">
      <alignment horizontal="center"/>
    </xf>
    <xf numFmtId="7" fontId="6" fillId="6" borderId="20" xfId="0" applyNumberFormat="1" applyFont="1" applyFill="1" applyBorder="1" applyAlignment="1">
      <alignment horizontal="center"/>
    </xf>
    <xf numFmtId="164" fontId="6" fillId="6" borderId="51" xfId="0" applyNumberFormat="1" applyFont="1" applyFill="1" applyBorder="1" applyAlignment="1">
      <alignment horizontal="center"/>
    </xf>
    <xf numFmtId="0" fontId="6" fillId="0" borderId="59" xfId="0" applyFont="1" applyBorder="1" applyAlignment="1">
      <alignment horizontal="center"/>
    </xf>
    <xf numFmtId="164" fontId="6" fillId="0" borderId="17" xfId="0" applyNumberFormat="1" applyFont="1" applyBorder="1" applyAlignment="1">
      <alignment horizontal="left"/>
    </xf>
    <xf numFmtId="0" fontId="6" fillId="0" borderId="59" xfId="0" applyFont="1" applyBorder="1" applyAlignment="1">
      <alignment horizontal="center" wrapText="1"/>
    </xf>
    <xf numFmtId="10" fontId="13" fillId="6" borderId="31" xfId="0" applyNumberFormat="1" applyFont="1" applyFill="1" applyBorder="1" applyAlignment="1">
      <alignment horizontal="center" wrapText="1"/>
    </xf>
    <xf numFmtId="10" fontId="13" fillId="6" borderId="60" xfId="0" applyNumberFormat="1" applyFont="1" applyFill="1" applyBorder="1" applyAlignment="1">
      <alignment horizontal="center" wrapText="1"/>
    </xf>
    <xf numFmtId="0" fontId="13" fillId="6" borderId="50" xfId="0" applyFont="1" applyFill="1" applyBorder="1"/>
    <xf numFmtId="0" fontId="6" fillId="6" borderId="38" xfId="0" applyFont="1" applyFill="1" applyBorder="1" applyAlignment="1">
      <alignment horizontal="center"/>
    </xf>
    <xf numFmtId="164" fontId="6" fillId="6" borderId="43" xfId="0" applyNumberFormat="1" applyFont="1" applyFill="1" applyBorder="1" applyAlignment="1">
      <alignment horizontal="center"/>
    </xf>
    <xf numFmtId="0" fontId="6" fillId="0" borderId="53" xfId="0" applyFont="1" applyBorder="1" applyAlignment="1">
      <alignment horizontal="center"/>
    </xf>
    <xf numFmtId="164" fontId="6" fillId="0" borderId="53" xfId="0" applyNumberFormat="1" applyFont="1" applyBorder="1" applyAlignment="1">
      <alignment horizontal="left"/>
    </xf>
    <xf numFmtId="164" fontId="6" fillId="0" borderId="61" xfId="0" applyNumberFormat="1" applyFont="1" applyBorder="1" applyAlignment="1">
      <alignment horizontal="center"/>
    </xf>
    <xf numFmtId="164" fontId="6" fillId="0" borderId="62" xfId="0" applyNumberFormat="1" applyFont="1" applyBorder="1" applyAlignment="1">
      <alignment horizontal="center"/>
    </xf>
    <xf numFmtId="0" fontId="13" fillId="6" borderId="52" xfId="0" applyFont="1" applyFill="1" applyBorder="1" applyAlignment="1">
      <alignment vertical="top"/>
    </xf>
    <xf numFmtId="10" fontId="13" fillId="6" borderId="31" xfId="0" applyNumberFormat="1" applyFont="1" applyFill="1" applyBorder="1" applyAlignment="1">
      <alignment horizontal="center" vertical="top" wrapText="1"/>
    </xf>
    <xf numFmtId="10" fontId="13" fillId="6" borderId="23" xfId="0" applyNumberFormat="1" applyFont="1" applyFill="1" applyBorder="1" applyAlignment="1">
      <alignment horizontal="center" vertical="top" wrapText="1"/>
    </xf>
    <xf numFmtId="164" fontId="13" fillId="6" borderId="31" xfId="0" applyNumberFormat="1" applyFont="1" applyFill="1" applyBorder="1" applyAlignment="1">
      <alignment horizontal="left" vertical="top" wrapText="1"/>
    </xf>
    <xf numFmtId="164" fontId="13" fillId="6" borderId="49" xfId="0" applyNumberFormat="1" applyFont="1" applyFill="1" applyBorder="1" applyAlignment="1">
      <alignment horizontal="center" vertical="top" wrapText="1"/>
    </xf>
    <xf numFmtId="7" fontId="6" fillId="0" borderId="0" xfId="0" applyNumberFormat="1" applyFont="1" applyAlignment="1">
      <alignment vertical="top"/>
    </xf>
    <xf numFmtId="0" fontId="6" fillId="0" borderId="0" xfId="0" applyFont="1" applyAlignment="1">
      <alignment vertical="top"/>
    </xf>
    <xf numFmtId="0" fontId="6" fillId="6" borderId="13" xfId="0" applyFont="1" applyFill="1" applyBorder="1" applyAlignment="1">
      <alignment horizontal="left" wrapText="1"/>
    </xf>
    <xf numFmtId="164" fontId="6" fillId="6" borderId="43" xfId="0" applyNumberFormat="1" applyFont="1" applyFill="1" applyBorder="1" applyAlignment="1">
      <alignment horizontal="center" wrapText="1"/>
    </xf>
    <xf numFmtId="7" fontId="6" fillId="6" borderId="20" xfId="0" applyNumberFormat="1" applyFont="1" applyFill="1" applyBorder="1" applyAlignment="1">
      <alignment horizontal="left"/>
    </xf>
    <xf numFmtId="0" fontId="6" fillId="6" borderId="53" xfId="0" applyFont="1" applyFill="1" applyBorder="1" applyAlignment="1">
      <alignment horizontal="center"/>
    </xf>
    <xf numFmtId="0" fontId="6" fillId="6" borderId="17" xfId="0" applyFont="1" applyFill="1" applyBorder="1" applyAlignment="1">
      <alignment horizontal="center"/>
    </xf>
    <xf numFmtId="7" fontId="6" fillId="6" borderId="17" xfId="0" applyNumberFormat="1" applyFont="1" applyFill="1" applyBorder="1" applyAlignment="1">
      <alignment horizontal="left"/>
    </xf>
    <xf numFmtId="10" fontId="13" fillId="6" borderId="31" xfId="0" applyNumberFormat="1" applyFont="1" applyFill="1" applyBorder="1" applyAlignment="1">
      <alignment horizontal="left" wrapText="1"/>
    </xf>
    <xf numFmtId="164" fontId="13" fillId="6" borderId="64" xfId="0" applyNumberFormat="1" applyFont="1" applyFill="1" applyBorder="1" applyAlignment="1">
      <alignment horizontal="center" wrapText="1"/>
    </xf>
    <xf numFmtId="0" fontId="6" fillId="6" borderId="31" xfId="0" applyFont="1" applyFill="1" applyBorder="1" applyAlignment="1">
      <alignment horizontal="left"/>
    </xf>
    <xf numFmtId="164" fontId="13" fillId="6" borderId="64" xfId="0" applyNumberFormat="1" applyFont="1" applyFill="1" applyBorder="1" applyAlignment="1">
      <alignment horizontal="center"/>
    </xf>
    <xf numFmtId="10" fontId="13" fillId="6" borderId="52" xfId="0" applyNumberFormat="1" applyFont="1" applyFill="1" applyBorder="1" applyAlignment="1">
      <alignment horizontal="left" vertical="center"/>
    </xf>
    <xf numFmtId="0" fontId="6" fillId="6" borderId="39" xfId="0" applyFont="1" applyFill="1" applyBorder="1" applyAlignment="1">
      <alignment vertical="center"/>
    </xf>
    <xf numFmtId="0" fontId="6" fillId="6" borderId="39" xfId="0" applyFont="1" applyFill="1" applyBorder="1" applyAlignment="1">
      <alignment horizontal="left" vertical="center"/>
    </xf>
    <xf numFmtId="164" fontId="13" fillId="6" borderId="64" xfId="0" applyNumberFormat="1" applyFont="1" applyFill="1" applyBorder="1" applyAlignment="1">
      <alignment horizontal="center" vertical="center"/>
    </xf>
    <xf numFmtId="0" fontId="13" fillId="0" borderId="65" xfId="0" applyFont="1" applyBorder="1" applyAlignment="1">
      <alignment horizontal="center"/>
    </xf>
    <xf numFmtId="0" fontId="13" fillId="0" borderId="66" xfId="0" applyFont="1" applyBorder="1" applyAlignment="1">
      <alignment horizontal="center"/>
    </xf>
    <xf numFmtId="164" fontId="13" fillId="0" borderId="67" xfId="0" applyNumberFormat="1" applyFont="1" applyBorder="1" applyAlignment="1">
      <alignment horizontal="center"/>
    </xf>
    <xf numFmtId="0" fontId="18" fillId="0" borderId="0" xfId="0" applyFont="1" applyAlignment="1">
      <alignment horizontal="center" vertical="center"/>
    </xf>
    <xf numFmtId="0" fontId="19" fillId="7" borderId="72" xfId="0" applyFont="1" applyFill="1" applyBorder="1" applyAlignment="1">
      <alignment horizontal="center" vertical="center" wrapText="1"/>
    </xf>
    <xf numFmtId="0" fontId="19" fillId="7" borderId="73" xfId="0" applyFont="1" applyFill="1" applyBorder="1" applyAlignment="1">
      <alignment horizontal="center" vertical="center" wrapText="1"/>
    </xf>
    <xf numFmtId="0" fontId="21" fillId="0" borderId="19" xfId="0" applyFont="1" applyBorder="1" applyAlignment="1">
      <alignment vertical="center"/>
    </xf>
    <xf numFmtId="21" fontId="21" fillId="0" borderId="20" xfId="0" applyNumberFormat="1" applyFont="1" applyBorder="1" applyAlignment="1">
      <alignment vertical="center"/>
    </xf>
    <xf numFmtId="21" fontId="21" fillId="0" borderId="23" xfId="0" applyNumberFormat="1" applyFont="1" applyBorder="1" applyAlignment="1">
      <alignment vertical="center" wrapText="1"/>
    </xf>
    <xf numFmtId="0" fontId="21" fillId="0" borderId="20" xfId="0" applyFont="1" applyBorder="1" applyAlignment="1">
      <alignment vertical="center" wrapText="1"/>
    </xf>
    <xf numFmtId="0" fontId="21" fillId="0" borderId="20" xfId="0" applyFont="1" applyBorder="1" applyAlignment="1">
      <alignment horizontal="center" vertical="center"/>
    </xf>
    <xf numFmtId="0" fontId="21" fillId="8" borderId="20" xfId="0" applyFont="1" applyFill="1" applyBorder="1" applyAlignment="1">
      <alignment vertical="center"/>
    </xf>
    <xf numFmtId="0" fontId="21" fillId="0" borderId="22" xfId="0" applyFont="1" applyBorder="1" applyAlignment="1">
      <alignment vertical="center"/>
    </xf>
    <xf numFmtId="21" fontId="21" fillId="0" borderId="23" xfId="0" applyNumberFormat="1" applyFont="1" applyBorder="1" applyAlignment="1">
      <alignment vertical="center"/>
    </xf>
    <xf numFmtId="21" fontId="21" fillId="9" borderId="23" xfId="0" applyNumberFormat="1" applyFont="1" applyFill="1" applyBorder="1" applyAlignment="1" applyProtection="1">
      <alignment vertical="center" wrapText="1"/>
      <protection locked="0"/>
    </xf>
    <xf numFmtId="0" fontId="21" fillId="9" borderId="23" xfId="0" applyFont="1" applyFill="1" applyBorder="1" applyAlignment="1" applyProtection="1">
      <alignment vertical="center" wrapText="1"/>
      <protection locked="0"/>
    </xf>
    <xf numFmtId="0" fontId="21" fillId="9" borderId="23" xfId="0" applyFont="1" applyFill="1" applyBorder="1" applyAlignment="1" applyProtection="1">
      <alignment horizontal="center" vertical="center"/>
      <protection locked="0"/>
    </xf>
    <xf numFmtId="0" fontId="21" fillId="8" borderId="23" xfId="0" applyFont="1" applyFill="1" applyBorder="1" applyAlignment="1">
      <alignment vertical="center"/>
    </xf>
    <xf numFmtId="21" fontId="21" fillId="10" borderId="23" xfId="0" applyNumberFormat="1" applyFont="1" applyFill="1" applyBorder="1" applyAlignment="1" applyProtection="1">
      <alignment vertical="center" wrapText="1"/>
      <protection locked="0"/>
    </xf>
    <xf numFmtId="0" fontId="21" fillId="10" borderId="23" xfId="0" applyFont="1" applyFill="1" applyBorder="1" applyAlignment="1" applyProtection="1">
      <alignment vertical="center" wrapText="1"/>
      <protection locked="0"/>
    </xf>
    <xf numFmtId="0" fontId="21" fillId="0" borderId="23" xfId="0" applyFont="1" applyBorder="1" applyAlignment="1">
      <alignment horizontal="center" vertical="center"/>
    </xf>
    <xf numFmtId="0" fontId="21" fillId="4" borderId="74" xfId="0" applyFont="1" applyFill="1" applyBorder="1" applyAlignment="1">
      <alignment vertical="center"/>
    </xf>
    <xf numFmtId="21" fontId="21" fillId="4" borderId="31" xfId="0" applyNumberFormat="1" applyFont="1" applyFill="1" applyBorder="1" applyAlignment="1">
      <alignment vertical="center"/>
    </xf>
    <xf numFmtId="0" fontId="21" fillId="4" borderId="31" xfId="0" applyFont="1" applyFill="1" applyBorder="1" applyAlignment="1">
      <alignment vertical="center"/>
    </xf>
    <xf numFmtId="0" fontId="22" fillId="4" borderId="23" xfId="0" applyFont="1" applyFill="1" applyBorder="1" applyAlignment="1">
      <alignment horizontal="right" vertical="center"/>
    </xf>
    <xf numFmtId="0" fontId="23" fillId="4" borderId="23" xfId="0" applyFont="1" applyFill="1" applyBorder="1" applyAlignment="1">
      <alignment horizontal="center" vertical="center"/>
    </xf>
    <xf numFmtId="0" fontId="21" fillId="4" borderId="23" xfId="0" applyFont="1" applyFill="1" applyBorder="1" applyAlignment="1">
      <alignment vertical="center"/>
    </xf>
    <xf numFmtId="0" fontId="19" fillId="7" borderId="75" xfId="0" applyFont="1" applyFill="1" applyBorder="1" applyAlignment="1">
      <alignment horizontal="center" vertical="center" wrapText="1"/>
    </xf>
    <xf numFmtId="0" fontId="19" fillId="7" borderId="76" xfId="0" applyFont="1" applyFill="1" applyBorder="1" applyAlignment="1">
      <alignment horizontal="center" vertical="center" wrapText="1"/>
    </xf>
    <xf numFmtId="0" fontId="24" fillId="7" borderId="48" xfId="0" applyFont="1" applyFill="1" applyBorder="1" applyAlignment="1">
      <alignment horizontal="center" vertical="center" wrapText="1"/>
    </xf>
    <xf numFmtId="0" fontId="24" fillId="7" borderId="77" xfId="0" applyFont="1" applyFill="1" applyBorder="1" applyAlignment="1">
      <alignment horizontal="center" vertical="center" wrapText="1"/>
    </xf>
    <xf numFmtId="164" fontId="21" fillId="8" borderId="20" xfId="0" applyNumberFormat="1" applyFont="1" applyFill="1" applyBorder="1" applyAlignment="1">
      <alignment vertical="center"/>
    </xf>
    <xf numFmtId="21" fontId="21" fillId="8" borderId="20" xfId="0" applyNumberFormat="1" applyFont="1" applyFill="1" applyBorder="1" applyAlignment="1">
      <alignment vertical="center"/>
    </xf>
    <xf numFmtId="0" fontId="21" fillId="8" borderId="30" xfId="0" applyFont="1" applyFill="1" applyBorder="1" applyAlignment="1">
      <alignment vertical="center"/>
    </xf>
    <xf numFmtId="0" fontId="25" fillId="0" borderId="48" xfId="0" applyFont="1" applyBorder="1" applyAlignment="1">
      <alignment horizontal="center" vertical="center"/>
    </xf>
    <xf numFmtId="0" fontId="25" fillId="0" borderId="77" xfId="0" applyFont="1" applyBorder="1" applyAlignment="1">
      <alignment horizontal="center" vertical="center"/>
    </xf>
    <xf numFmtId="164" fontId="21" fillId="8" borderId="23" xfId="0" applyNumberFormat="1" applyFont="1" applyFill="1" applyBorder="1" applyAlignment="1">
      <alignment vertical="center"/>
    </xf>
    <xf numFmtId="21" fontId="21" fillId="8" borderId="23" xfId="0" applyNumberFormat="1" applyFont="1" applyFill="1" applyBorder="1" applyAlignment="1">
      <alignment vertical="center"/>
    </xf>
    <xf numFmtId="164" fontId="21" fillId="4" borderId="23" xfId="0" applyNumberFormat="1" applyFont="1" applyFill="1" applyBorder="1" applyAlignment="1">
      <alignment vertical="center"/>
    </xf>
    <xf numFmtId="21" fontId="21" fillId="4" borderId="23" xfId="0" applyNumberFormat="1" applyFont="1" applyFill="1" applyBorder="1" applyAlignment="1">
      <alignment vertical="center"/>
    </xf>
    <xf numFmtId="0" fontId="26" fillId="4" borderId="48" xfId="0" applyFont="1" applyFill="1" applyBorder="1" applyAlignment="1">
      <alignment horizontal="center" vertical="center"/>
    </xf>
    <xf numFmtId="0" fontId="26" fillId="4" borderId="77" xfId="0" applyFont="1" applyFill="1" applyBorder="1" applyAlignment="1">
      <alignment horizontal="center" vertical="center"/>
    </xf>
    <xf numFmtId="167" fontId="21" fillId="4" borderId="23" xfId="0" applyNumberFormat="1" applyFont="1" applyFill="1" applyBorder="1" applyAlignment="1">
      <alignment vertical="center"/>
    </xf>
    <xf numFmtId="0" fontId="21" fillId="4" borderId="78" xfId="0" applyFont="1" applyFill="1" applyBorder="1" applyAlignment="1">
      <alignment horizontal="center" vertical="center"/>
    </xf>
    <xf numFmtId="0" fontId="19" fillId="11" borderId="79" xfId="0" applyFont="1" applyFill="1" applyBorder="1" applyAlignment="1">
      <alignment vertical="center"/>
    </xf>
    <xf numFmtId="21" fontId="19" fillId="11" borderId="34" xfId="0" applyNumberFormat="1" applyFont="1" applyFill="1" applyBorder="1" applyAlignment="1">
      <alignment vertical="center"/>
    </xf>
    <xf numFmtId="0" fontId="19" fillId="11" borderId="34" xfId="0" applyFont="1" applyFill="1" applyBorder="1" applyAlignment="1">
      <alignment vertical="center"/>
    </xf>
    <xf numFmtId="0" fontId="27" fillId="0" borderId="0" xfId="0" applyFont="1"/>
    <xf numFmtId="0" fontId="28" fillId="0" borderId="0" xfId="0" applyFont="1"/>
    <xf numFmtId="164" fontId="19" fillId="11" borderId="80" xfId="0" applyNumberFormat="1" applyFont="1" applyFill="1" applyBorder="1" applyAlignment="1">
      <alignment vertical="center"/>
    </xf>
    <xf numFmtId="167" fontId="19" fillId="11" borderId="80" xfId="0" applyNumberFormat="1" applyFont="1" applyFill="1" applyBorder="1" applyAlignment="1">
      <alignment vertical="center"/>
    </xf>
    <xf numFmtId="0" fontId="19" fillId="11" borderId="33" xfId="0" applyFont="1" applyFill="1" applyBorder="1" applyAlignment="1">
      <alignment vertical="center"/>
    </xf>
    <xf numFmtId="0" fontId="24" fillId="11" borderId="81" xfId="0" applyFont="1" applyFill="1" applyBorder="1" applyAlignment="1">
      <alignment horizontal="center" vertical="center"/>
    </xf>
    <xf numFmtId="0" fontId="6" fillId="12" borderId="82" xfId="0" applyFont="1" applyFill="1" applyBorder="1"/>
    <xf numFmtId="0" fontId="6" fillId="12" borderId="83" xfId="0" applyFont="1" applyFill="1" applyBorder="1"/>
    <xf numFmtId="0" fontId="6" fillId="12" borderId="84" xfId="0" applyFont="1" applyFill="1" applyBorder="1"/>
    <xf numFmtId="0" fontId="6" fillId="12" borderId="85" xfId="0" applyFont="1" applyFill="1" applyBorder="1"/>
    <xf numFmtId="0" fontId="6" fillId="12" borderId="0" xfId="0" applyFont="1" applyFill="1"/>
    <xf numFmtId="0" fontId="31" fillId="12" borderId="0" xfId="0" applyFont="1" applyFill="1" applyAlignment="1">
      <alignment horizontal="left" vertical="center"/>
    </xf>
    <xf numFmtId="0" fontId="31" fillId="12" borderId="86" xfId="0" applyFont="1" applyFill="1" applyBorder="1" applyAlignment="1">
      <alignment horizontal="left" vertical="center"/>
    </xf>
    <xf numFmtId="0" fontId="14" fillId="12" borderId="0" xfId="0" applyFont="1" applyFill="1" applyAlignment="1">
      <alignment horizontal="left" vertical="center"/>
    </xf>
    <xf numFmtId="0" fontId="30" fillId="12" borderId="0" xfId="0" applyFont="1" applyFill="1" applyAlignment="1">
      <alignment horizontal="left" vertical="center"/>
    </xf>
    <xf numFmtId="0" fontId="32" fillId="12" borderId="0" xfId="0" applyFont="1" applyFill="1" applyAlignment="1">
      <alignment horizontal="left" vertical="center"/>
    </xf>
    <xf numFmtId="0" fontId="14" fillId="12" borderId="0" xfId="0" applyFont="1" applyFill="1" applyAlignment="1">
      <alignment vertical="center"/>
    </xf>
    <xf numFmtId="0" fontId="13" fillId="12" borderId="0" xfId="0" applyFont="1" applyFill="1"/>
    <xf numFmtId="0" fontId="6" fillId="12" borderId="86" xfId="0" applyFont="1" applyFill="1" applyBorder="1"/>
    <xf numFmtId="0" fontId="6" fillId="12" borderId="87" xfId="0" applyFont="1" applyFill="1" applyBorder="1"/>
    <xf numFmtId="0" fontId="6" fillId="12" borderId="88" xfId="0" applyFont="1" applyFill="1" applyBorder="1"/>
    <xf numFmtId="0" fontId="6" fillId="12" borderId="89" xfId="0" applyFont="1" applyFill="1" applyBorder="1"/>
    <xf numFmtId="0" fontId="7" fillId="0" borderId="0" xfId="0" applyFont="1" applyAlignment="1">
      <alignment vertical="center"/>
    </xf>
    <xf numFmtId="0" fontId="7" fillId="0" borderId="0" xfId="0" quotePrefix="1" applyFont="1" applyAlignment="1">
      <alignment horizontal="right"/>
    </xf>
    <xf numFmtId="0" fontId="37" fillId="0" borderId="8" xfId="0" applyFont="1" applyBorder="1" applyAlignment="1">
      <alignment vertical="center" wrapText="1"/>
    </xf>
    <xf numFmtId="0" fontId="37" fillId="3" borderId="12" xfId="0" applyFont="1" applyFill="1" applyBorder="1" applyAlignment="1">
      <alignment vertical="center" wrapText="1"/>
    </xf>
    <xf numFmtId="0" fontId="36" fillId="13" borderId="96" xfId="0" applyFont="1" applyFill="1" applyBorder="1" applyAlignment="1" applyProtection="1">
      <alignment vertical="center" wrapText="1"/>
      <protection locked="0"/>
    </xf>
    <xf numFmtId="0" fontId="37" fillId="16" borderId="23" xfId="0" applyFont="1" applyFill="1" applyBorder="1" applyAlignment="1" applyProtection="1">
      <alignment horizontal="center" vertical="center" wrapText="1"/>
      <protection locked="0"/>
    </xf>
    <xf numFmtId="0" fontId="37" fillId="3" borderId="23" xfId="0" applyFont="1" applyFill="1" applyBorder="1" applyAlignment="1">
      <alignment vertical="center" wrapText="1"/>
    </xf>
    <xf numFmtId="0" fontId="37" fillId="16" borderId="24" xfId="0" applyFont="1" applyFill="1" applyBorder="1" applyAlignment="1" applyProtection="1">
      <alignment horizontal="center" vertical="center" wrapText="1"/>
      <protection locked="0"/>
    </xf>
    <xf numFmtId="0" fontId="37" fillId="0" borderId="0" xfId="0" applyFont="1"/>
    <xf numFmtId="0" fontId="42" fillId="0" borderId="0" xfId="0" applyFont="1"/>
    <xf numFmtId="0" fontId="37" fillId="14" borderId="82" xfId="0" applyFont="1" applyFill="1" applyBorder="1"/>
    <xf numFmtId="0" fontId="37" fillId="14" borderId="83" xfId="0" applyFont="1" applyFill="1" applyBorder="1"/>
    <xf numFmtId="0" fontId="37" fillId="14" borderId="84" xfId="0" applyFont="1" applyFill="1" applyBorder="1"/>
    <xf numFmtId="0" fontId="43" fillId="14" borderId="85" xfId="0" applyFont="1" applyFill="1" applyBorder="1" applyAlignment="1">
      <alignment horizontal="center" vertical="center"/>
    </xf>
    <xf numFmtId="0" fontId="43" fillId="14" borderId="0" xfId="0" applyFont="1" applyFill="1" applyAlignment="1">
      <alignment horizontal="center" vertical="center"/>
    </xf>
    <xf numFmtId="0" fontId="43" fillId="14" borderId="86" xfId="0" applyFont="1" applyFill="1" applyBorder="1" applyAlignment="1">
      <alignment horizontal="center" vertical="center"/>
    </xf>
    <xf numFmtId="0" fontId="44" fillId="14" borderId="82" xfId="0" applyFont="1" applyFill="1" applyBorder="1" applyAlignment="1">
      <alignment vertical="center"/>
    </xf>
    <xf numFmtId="0" fontId="37" fillId="14" borderId="28" xfId="0" applyFont="1" applyFill="1" applyBorder="1"/>
    <xf numFmtId="0" fontId="37" fillId="14" borderId="69" xfId="0" applyFont="1" applyFill="1" applyBorder="1"/>
    <xf numFmtId="0" fontId="44" fillId="14" borderId="90" xfId="0" applyFont="1" applyFill="1" applyBorder="1" applyAlignment="1">
      <alignment vertical="center"/>
    </xf>
    <xf numFmtId="0" fontId="44" fillId="14" borderId="91" xfId="0" applyFont="1" applyFill="1" applyBorder="1" applyAlignment="1">
      <alignment vertical="center"/>
    </xf>
    <xf numFmtId="0" fontId="44" fillId="14" borderId="10" xfId="0" applyFont="1" applyFill="1" applyBorder="1" applyAlignment="1">
      <alignment horizontal="center"/>
    </xf>
    <xf numFmtId="0" fontId="37" fillId="14" borderId="12" xfId="0" applyFont="1" applyFill="1" applyBorder="1" applyAlignment="1">
      <alignment vertical="center"/>
    </xf>
    <xf numFmtId="0" fontId="37" fillId="14" borderId="31" xfId="0" applyFont="1" applyFill="1" applyBorder="1"/>
    <xf numFmtId="0" fontId="37" fillId="14" borderId="92" xfId="0" applyFont="1" applyFill="1" applyBorder="1"/>
    <xf numFmtId="0" fontId="37" fillId="14" borderId="30" xfId="0" applyFont="1" applyFill="1" applyBorder="1"/>
    <xf numFmtId="0" fontId="37" fillId="14" borderId="86" xfId="0" applyFont="1" applyFill="1" applyBorder="1"/>
    <xf numFmtId="0" fontId="44" fillId="14" borderId="16" xfId="0" applyFont="1" applyFill="1" applyBorder="1" applyAlignment="1">
      <alignment horizontal="center" vertical="center"/>
    </xf>
    <xf numFmtId="0" fontId="44" fillId="14" borderId="16" xfId="0" applyFont="1" applyFill="1" applyBorder="1" applyAlignment="1">
      <alignment vertical="center" wrapText="1"/>
    </xf>
    <xf numFmtId="0" fontId="37" fillId="14" borderId="18" xfId="0" applyFont="1" applyFill="1" applyBorder="1"/>
    <xf numFmtId="0" fontId="37" fillId="14" borderId="93" xfId="0" applyFont="1" applyFill="1" applyBorder="1" applyAlignment="1">
      <alignment vertical="center" wrapText="1"/>
    </xf>
    <xf numFmtId="0" fontId="37" fillId="14" borderId="34" xfId="0" applyFont="1" applyFill="1" applyBorder="1"/>
    <xf numFmtId="0" fontId="37" fillId="14" borderId="94" xfId="0" applyFont="1" applyFill="1" applyBorder="1"/>
    <xf numFmtId="0" fontId="37" fillId="14" borderId="95" xfId="0" applyFont="1" applyFill="1" applyBorder="1"/>
    <xf numFmtId="0" fontId="37" fillId="14" borderId="85" xfId="0" applyFont="1" applyFill="1" applyBorder="1"/>
    <xf numFmtId="0" fontId="37" fillId="14" borderId="0" xfId="0" applyFont="1" applyFill="1"/>
    <xf numFmtId="0" fontId="44" fillId="14" borderId="82" xfId="0" applyFont="1" applyFill="1" applyBorder="1"/>
    <xf numFmtId="0" fontId="44" fillId="14" borderId="9" xfId="0" applyFont="1" applyFill="1" applyBorder="1" applyAlignment="1">
      <alignment horizontal="center" vertical="center"/>
    </xf>
    <xf numFmtId="0" fontId="44" fillId="12" borderId="9" xfId="0" applyFont="1" applyFill="1" applyBorder="1" applyAlignment="1">
      <alignment horizontal="center" vertical="center"/>
    </xf>
    <xf numFmtId="0" fontId="44" fillId="14" borderId="10" xfId="0" applyFont="1" applyFill="1" applyBorder="1" applyAlignment="1">
      <alignment horizontal="center" vertical="center"/>
    </xf>
    <xf numFmtId="0" fontId="37" fillId="14" borderId="23" xfId="0" applyFont="1" applyFill="1" applyBorder="1"/>
    <xf numFmtId="0" fontId="37" fillId="14" borderId="13" xfId="0" applyFont="1" applyFill="1" applyBorder="1"/>
    <xf numFmtId="0" fontId="37" fillId="14" borderId="87" xfId="0" applyFont="1" applyFill="1" applyBorder="1"/>
    <xf numFmtId="0" fontId="37" fillId="14" borderId="88" xfId="0" applyFont="1" applyFill="1" applyBorder="1"/>
    <xf numFmtId="0" fontId="37" fillId="14" borderId="80" xfId="0" applyFont="1" applyFill="1" applyBorder="1"/>
    <xf numFmtId="0" fontId="37" fillId="14" borderId="89" xfId="0" applyFont="1" applyFill="1" applyBorder="1"/>
    <xf numFmtId="0" fontId="37" fillId="14" borderId="88" xfId="0" applyFont="1" applyFill="1" applyBorder="1" applyAlignment="1">
      <alignment vertical="center"/>
    </xf>
    <xf numFmtId="0" fontId="37" fillId="0" borderId="85" xfId="0" applyFont="1" applyBorder="1"/>
    <xf numFmtId="0" fontId="37" fillId="0" borderId="86" xfId="0" applyFont="1" applyBorder="1"/>
    <xf numFmtId="0" fontId="37" fillId="0" borderId="22" xfId="0" applyFont="1" applyBorder="1" applyAlignment="1">
      <alignment horizontal="left" vertical="center" wrapText="1"/>
    </xf>
    <xf numFmtId="0" fontId="37" fillId="0" borderId="77" xfId="0" applyFont="1" applyBorder="1" applyAlignment="1">
      <alignment vertical="center" wrapText="1"/>
    </xf>
    <xf numFmtId="168" fontId="37" fillId="13" borderId="32" xfId="0" applyNumberFormat="1" applyFont="1" applyFill="1" applyBorder="1" applyAlignment="1" applyProtection="1">
      <alignment horizontal="center" vertical="center"/>
      <protection locked="0"/>
    </xf>
    <xf numFmtId="0" fontId="37" fillId="0" borderId="22" xfId="0" applyFont="1" applyBorder="1" applyAlignment="1">
      <alignment vertical="center" wrapText="1"/>
    </xf>
    <xf numFmtId="0" fontId="37" fillId="0" borderId="23" xfId="0" applyFont="1" applyBorder="1" applyAlignment="1">
      <alignment vertical="center" wrapText="1"/>
    </xf>
    <xf numFmtId="0" fontId="37" fillId="0" borderId="24" xfId="0" applyFont="1" applyBorder="1" applyAlignment="1">
      <alignment vertical="center" wrapText="1"/>
    </xf>
    <xf numFmtId="0" fontId="37" fillId="0" borderId="23" xfId="0" applyFont="1" applyBorder="1" applyAlignment="1">
      <alignment horizontal="center" vertical="center" wrapText="1"/>
    </xf>
    <xf numFmtId="0" fontId="37" fillId="13" borderId="48" xfId="0" applyFont="1" applyFill="1" applyBorder="1" applyAlignment="1" applyProtection="1">
      <alignment horizontal="center" vertical="center" wrapText="1"/>
      <protection locked="0"/>
    </xf>
    <xf numFmtId="0" fontId="44" fillId="0" borderId="23" xfId="0" applyFont="1" applyBorder="1" applyAlignment="1">
      <alignment vertical="center" wrapText="1"/>
    </xf>
    <xf numFmtId="0" fontId="37" fillId="3" borderId="22" xfId="0" applyFont="1" applyFill="1" applyBorder="1" applyAlignment="1">
      <alignment vertical="center" wrapText="1"/>
    </xf>
    <xf numFmtId="0" fontId="37" fillId="3" borderId="23" xfId="0" applyFont="1" applyFill="1" applyBorder="1" applyAlignment="1">
      <alignment horizontal="center" vertical="center" wrapText="1"/>
    </xf>
    <xf numFmtId="0" fontId="37" fillId="3" borderId="24" xfId="0" applyFont="1" applyFill="1" applyBorder="1" applyAlignment="1">
      <alignment horizontal="center" vertical="center" wrapText="1"/>
    </xf>
    <xf numFmtId="0" fontId="37" fillId="16" borderId="13" xfId="0" applyFont="1" applyFill="1" applyBorder="1" applyAlignment="1" applyProtection="1">
      <alignment horizontal="center" vertical="center" wrapText="1"/>
      <protection locked="0"/>
    </xf>
    <xf numFmtId="0" fontId="37" fillId="3" borderId="13" xfId="0" applyFont="1" applyFill="1" applyBorder="1" applyAlignment="1">
      <alignment vertical="center" wrapText="1"/>
    </xf>
    <xf numFmtId="0" fontId="37" fillId="3" borderId="23" xfId="0" applyFont="1" applyFill="1" applyBorder="1" applyAlignment="1">
      <alignment horizontal="left" vertical="center" wrapText="1"/>
    </xf>
    <xf numFmtId="0" fontId="44" fillId="0" borderId="23" xfId="0" applyFont="1" applyBorder="1" applyAlignment="1">
      <alignment horizontal="center" vertical="center" wrapText="1"/>
    </xf>
    <xf numFmtId="0" fontId="37" fillId="0" borderId="85" xfId="0" applyFont="1" applyBorder="1" applyAlignment="1">
      <alignment vertical="center" wrapText="1"/>
    </xf>
    <xf numFmtId="0" fontId="37" fillId="0" borderId="0" xfId="0" applyFont="1" applyAlignment="1">
      <alignment horizontal="left" vertical="center" wrapText="1"/>
    </xf>
    <xf numFmtId="0" fontId="37" fillId="0" borderId="0" xfId="0" applyFont="1" applyAlignment="1">
      <alignment horizontal="center" vertical="center" wrapText="1"/>
    </xf>
    <xf numFmtId="0" fontId="37" fillId="0" borderId="86" xfId="0" applyFont="1" applyBorder="1" applyAlignment="1">
      <alignment horizontal="center" vertical="center" wrapText="1"/>
    </xf>
    <xf numFmtId="0" fontId="37" fillId="0" borderId="48" xfId="0" applyFont="1" applyBorder="1" applyAlignment="1">
      <alignment horizontal="center" vertical="center" wrapText="1"/>
    </xf>
    <xf numFmtId="0" fontId="44" fillId="0" borderId="85" xfId="0" applyFont="1" applyBorder="1" applyAlignment="1">
      <alignment vertical="center"/>
    </xf>
    <xf numFmtId="0" fontId="44" fillId="0" borderId="0" xfId="0" applyFont="1" applyAlignment="1">
      <alignment vertical="center" wrapText="1"/>
    </xf>
    <xf numFmtId="0" fontId="44" fillId="0" borderId="83" xfId="0" applyFont="1" applyBorder="1" applyAlignment="1">
      <alignment vertical="center" wrapText="1"/>
    </xf>
    <xf numFmtId="0" fontId="44" fillId="0" borderId="84" xfId="0" applyFont="1" applyBorder="1" applyAlignment="1">
      <alignment vertical="center" wrapText="1"/>
    </xf>
    <xf numFmtId="0" fontId="37" fillId="0" borderId="0" xfId="0" applyFont="1" applyAlignment="1">
      <alignment vertical="center" wrapText="1"/>
    </xf>
    <xf numFmtId="0" fontId="44" fillId="0" borderId="85" xfId="0" applyFont="1" applyBorder="1" applyAlignment="1">
      <alignment vertical="center" wrapText="1"/>
    </xf>
    <xf numFmtId="0" fontId="37" fillId="0" borderId="86" xfId="0" applyFont="1" applyBorder="1" applyAlignment="1">
      <alignment vertical="center" wrapText="1"/>
    </xf>
    <xf numFmtId="0" fontId="37" fillId="0" borderId="85" xfId="0" applyFont="1" applyBorder="1" applyAlignment="1">
      <alignment horizontal="left" vertical="center"/>
    </xf>
    <xf numFmtId="0" fontId="37" fillId="0" borderId="0" xfId="0" applyFont="1" applyAlignment="1">
      <alignment vertical="center"/>
    </xf>
    <xf numFmtId="0" fontId="37" fillId="0" borderId="85" xfId="0" applyFont="1" applyBorder="1" applyAlignment="1">
      <alignment vertical="center"/>
    </xf>
    <xf numFmtId="0" fontId="37" fillId="0" borderId="87" xfId="0" applyFont="1" applyBorder="1" applyAlignment="1">
      <alignment vertical="center" wrapText="1"/>
    </xf>
    <xf numFmtId="0" fontId="37" fillId="0" borderId="88" xfId="0" applyFont="1" applyBorder="1" applyAlignment="1">
      <alignment vertical="center" wrapText="1"/>
    </xf>
    <xf numFmtId="0" fontId="37" fillId="0" borderId="89" xfId="0" applyFont="1" applyBorder="1" applyAlignment="1">
      <alignment vertical="center" wrapText="1"/>
    </xf>
    <xf numFmtId="0" fontId="37" fillId="0" borderId="82" xfId="0" applyFont="1" applyBorder="1" applyAlignment="1">
      <alignment vertical="center" wrapText="1"/>
    </xf>
    <xf numFmtId="0" fontId="37" fillId="0" borderId="83" xfId="0" applyFont="1" applyBorder="1" applyAlignment="1">
      <alignment vertical="center" wrapText="1"/>
    </xf>
    <xf numFmtId="0" fontId="37" fillId="0" borderId="84" xfId="0" applyFont="1" applyBorder="1" applyAlignment="1">
      <alignment vertical="center" wrapText="1"/>
    </xf>
    <xf numFmtId="0" fontId="39" fillId="0" borderId="31" xfId="0" applyFont="1" applyBorder="1" applyAlignment="1">
      <alignment vertical="center" wrapText="1"/>
    </xf>
    <xf numFmtId="0" fontId="37" fillId="0" borderId="24" xfId="0" applyFont="1" applyBorder="1" applyAlignment="1">
      <alignment horizontal="center" vertical="center" wrapText="1"/>
    </xf>
    <xf numFmtId="0" fontId="37" fillId="17" borderId="23" xfId="0" applyFont="1" applyFill="1" applyBorder="1" applyAlignment="1" applyProtection="1">
      <alignment horizontal="center" vertical="center" wrapText="1"/>
      <protection locked="0"/>
    </xf>
    <xf numFmtId="0" fontId="39" fillId="12" borderId="23" xfId="0" applyFont="1" applyFill="1" applyBorder="1" applyAlignment="1">
      <alignment horizontal="center" vertical="center"/>
    </xf>
    <xf numFmtId="0" fontId="39" fillId="12" borderId="45" xfId="0" applyFont="1" applyFill="1" applyBorder="1" applyAlignment="1">
      <alignment horizontal="center" vertical="center"/>
    </xf>
    <xf numFmtId="0" fontId="38" fillId="14" borderId="88" xfId="0" applyFont="1" applyFill="1" applyBorder="1"/>
    <xf numFmtId="0" fontId="37" fillId="3" borderId="58" xfId="0" applyFont="1" applyFill="1" applyBorder="1" applyAlignment="1">
      <alignment horizontal="left" vertical="center" wrapText="1"/>
    </xf>
    <xf numFmtId="0" fontId="37" fillId="3" borderId="19" xfId="0" applyFont="1" applyFill="1" applyBorder="1" applyAlignment="1">
      <alignment horizontal="left" vertical="center" wrapText="1"/>
    </xf>
    <xf numFmtId="0" fontId="37" fillId="3" borderId="77" xfId="0" applyFont="1" applyFill="1" applyBorder="1" applyAlignment="1">
      <alignment vertical="center" wrapText="1"/>
    </xf>
    <xf numFmtId="0" fontId="37" fillId="3" borderId="96" xfId="0" applyFont="1" applyFill="1" applyBorder="1" applyAlignment="1">
      <alignment horizontal="center" vertical="center" wrapText="1"/>
    </xf>
    <xf numFmtId="21" fontId="45" fillId="18" borderId="23" xfId="0" applyNumberFormat="1" applyFont="1" applyFill="1" applyBorder="1" applyAlignment="1" applyProtection="1">
      <alignment vertical="center" wrapText="1"/>
      <protection locked="0"/>
    </xf>
    <xf numFmtId="0" fontId="45" fillId="18" borderId="23" xfId="0" applyFont="1" applyFill="1" applyBorder="1" applyAlignment="1" applyProtection="1">
      <alignment vertical="center" wrapText="1"/>
      <protection locked="0"/>
    </xf>
    <xf numFmtId="0" fontId="45" fillId="18" borderId="17" xfId="0" applyFont="1" applyFill="1" applyBorder="1" applyAlignment="1" applyProtection="1">
      <alignment vertical="center" wrapText="1"/>
      <protection locked="0"/>
    </xf>
    <xf numFmtId="0" fontId="46" fillId="18" borderId="0" xfId="0" applyFont="1" applyFill="1" applyProtection="1">
      <protection locked="0"/>
    </xf>
    <xf numFmtId="0" fontId="0" fillId="0" borderId="0" xfId="0"/>
    <xf numFmtId="0" fontId="37" fillId="13" borderId="48" xfId="0" applyFont="1" applyFill="1" applyBorder="1" applyAlignment="1" applyProtection="1">
      <alignment horizontal="center" vertical="center" wrapText="1"/>
    </xf>
    <xf numFmtId="168" fontId="39" fillId="13" borderId="32" xfId="0" applyNumberFormat="1" applyFont="1" applyFill="1" applyBorder="1" applyAlignment="1" applyProtection="1">
      <alignment horizontal="center" vertical="center"/>
      <protection locked="0"/>
    </xf>
    <xf numFmtId="0" fontId="0" fillId="0" borderId="0" xfId="0" applyAlignment="1"/>
    <xf numFmtId="0" fontId="3" fillId="0" borderId="0" xfId="0" applyFont="1" applyAlignment="1">
      <alignment vertical="top" wrapText="1"/>
    </xf>
    <xf numFmtId="164" fontId="48" fillId="0" borderId="30" xfId="0" applyNumberFormat="1" applyFont="1" applyBorder="1" applyAlignment="1">
      <alignment horizontal="center"/>
    </xf>
    <xf numFmtId="164" fontId="48" fillId="0" borderId="53" xfId="0" applyNumberFormat="1" applyFont="1" applyBorder="1" applyAlignment="1">
      <alignment horizontal="center"/>
    </xf>
    <xf numFmtId="0" fontId="49" fillId="0" borderId="23" xfId="0" applyFont="1" applyBorder="1" applyAlignment="1">
      <alignment horizontal="center" vertical="center" wrapText="1"/>
    </xf>
    <xf numFmtId="0" fontId="49" fillId="0" borderId="23" xfId="0" applyFont="1" applyBorder="1" applyAlignment="1">
      <alignment vertical="center" wrapText="1"/>
    </xf>
    <xf numFmtId="0" fontId="50" fillId="13" borderId="48" xfId="0" applyFont="1" applyFill="1" applyBorder="1" applyAlignment="1" applyProtection="1">
      <alignment horizontal="center" vertical="center" wrapText="1"/>
    </xf>
    <xf numFmtId="164" fontId="48" fillId="0" borderId="49" xfId="0" applyNumberFormat="1" applyFont="1" applyBorder="1" applyAlignment="1">
      <alignment horizontal="center"/>
    </xf>
    <xf numFmtId="7" fontId="48" fillId="0" borderId="38" xfId="0" applyNumberFormat="1" applyFont="1" applyBorder="1" applyAlignment="1">
      <alignment horizontal="center"/>
    </xf>
    <xf numFmtId="10" fontId="51" fillId="0" borderId="31" xfId="0" applyNumberFormat="1" applyFont="1" applyBorder="1" applyAlignment="1">
      <alignment horizontal="center" wrapText="1"/>
    </xf>
    <xf numFmtId="164" fontId="52" fillId="0" borderId="40" xfId="0" applyNumberFormat="1" applyFont="1" applyBorder="1" applyAlignment="1">
      <alignment horizontal="center" wrapText="1"/>
    </xf>
    <xf numFmtId="164" fontId="52" fillId="0" borderId="55" xfId="0" applyNumberFormat="1" applyFont="1" applyBorder="1" applyAlignment="1">
      <alignment horizontal="center" wrapText="1"/>
    </xf>
    <xf numFmtId="0" fontId="7" fillId="0" borderId="87" xfId="0" applyFont="1" applyBorder="1" applyAlignment="1">
      <alignment vertical="center" wrapText="1"/>
    </xf>
    <xf numFmtId="0" fontId="4" fillId="0" borderId="88" xfId="0" applyFont="1" applyBorder="1"/>
    <xf numFmtId="0" fontId="4" fillId="0" borderId="89" xfId="0" applyFont="1" applyBorder="1"/>
    <xf numFmtId="0" fontId="37" fillId="0" borderId="12" xfId="0" applyFont="1" applyBorder="1" applyAlignment="1">
      <alignment vertical="center" wrapText="1"/>
    </xf>
    <xf numFmtId="0" fontId="40" fillId="0" borderId="16" xfId="0" applyFont="1" applyBorder="1"/>
    <xf numFmtId="0" fontId="40" fillId="0" borderId="19" xfId="0" applyFont="1" applyBorder="1"/>
    <xf numFmtId="0" fontId="37" fillId="3" borderId="12" xfId="0" applyFont="1" applyFill="1" applyBorder="1" applyAlignment="1">
      <alignment vertical="center" wrapText="1"/>
    </xf>
    <xf numFmtId="0" fontId="37" fillId="3" borderId="99" xfId="0" applyFont="1" applyFill="1" applyBorder="1" applyAlignment="1">
      <alignment vertical="center" wrapText="1"/>
    </xf>
    <xf numFmtId="0" fontId="37" fillId="13" borderId="70" xfId="0" applyFont="1" applyFill="1" applyBorder="1" applyAlignment="1" applyProtection="1">
      <alignment vertical="center" wrapText="1"/>
      <protection locked="0"/>
    </xf>
    <xf numFmtId="0" fontId="40" fillId="13" borderId="60" xfId="0" applyFont="1" applyFill="1" applyBorder="1" applyProtection="1">
      <protection locked="0"/>
    </xf>
    <xf numFmtId="0" fontId="40" fillId="13" borderId="97" xfId="0" applyFont="1" applyFill="1" applyBorder="1" applyProtection="1">
      <protection locked="0"/>
    </xf>
    <xf numFmtId="0" fontId="40" fillId="13" borderId="53" xfId="0" applyFont="1" applyFill="1" applyBorder="1" applyProtection="1">
      <protection locked="0"/>
    </xf>
    <xf numFmtId="0" fontId="42" fillId="13" borderId="0" xfId="0" applyFont="1" applyFill="1" applyProtection="1">
      <protection locked="0"/>
    </xf>
    <xf numFmtId="0" fontId="40" fillId="13" borderId="86" xfId="0" applyFont="1" applyFill="1" applyBorder="1" applyProtection="1">
      <protection locked="0"/>
    </xf>
    <xf numFmtId="0" fontId="40" fillId="13" borderId="38" xfId="0" applyFont="1" applyFill="1" applyBorder="1" applyProtection="1">
      <protection locked="0"/>
    </xf>
    <xf numFmtId="0" fontId="40" fillId="13" borderId="39" xfId="0" applyFont="1" applyFill="1" applyBorder="1" applyProtection="1">
      <protection locked="0"/>
    </xf>
    <xf numFmtId="0" fontId="40" fillId="13" borderId="98" xfId="0" applyFont="1" applyFill="1" applyBorder="1" applyProtection="1">
      <protection locked="0"/>
    </xf>
    <xf numFmtId="0" fontId="37" fillId="0" borderId="87" xfId="0" applyFont="1" applyBorder="1" applyAlignment="1">
      <alignment vertical="center" wrapText="1"/>
    </xf>
    <xf numFmtId="0" fontId="40" fillId="0" borderId="88" xfId="0" applyFont="1" applyBorder="1"/>
    <xf numFmtId="0" fontId="40" fillId="0" borderId="89" xfId="0" applyFont="1" applyBorder="1"/>
    <xf numFmtId="0" fontId="44" fillId="0" borderId="85" xfId="0" applyFont="1" applyBorder="1" applyAlignment="1">
      <alignment vertical="center" wrapText="1"/>
    </xf>
    <xf numFmtId="0" fontId="42" fillId="0" borderId="0" xfId="0" applyFont="1"/>
    <xf numFmtId="0" fontId="40" fillId="0" borderId="86" xfId="0" applyFont="1" applyBorder="1"/>
    <xf numFmtId="0" fontId="37" fillId="0" borderId="85" xfId="0" applyFont="1" applyBorder="1" applyAlignment="1">
      <alignment vertical="center" wrapText="1"/>
    </xf>
    <xf numFmtId="0" fontId="37" fillId="0" borderId="48" xfId="0" applyFont="1" applyBorder="1" applyAlignment="1">
      <alignment horizontal="left"/>
    </xf>
    <xf numFmtId="0" fontId="44" fillId="0" borderId="82" xfId="0" applyFont="1" applyBorder="1" applyAlignment="1">
      <alignment vertical="center" wrapText="1"/>
    </xf>
    <xf numFmtId="0" fontId="40" fillId="0" borderId="83" xfId="0" applyFont="1" applyBorder="1"/>
    <xf numFmtId="0" fontId="40" fillId="0" borderId="84" xfId="0" applyFont="1" applyBorder="1"/>
    <xf numFmtId="0" fontId="37" fillId="0" borderId="30" xfId="0" applyFont="1" applyBorder="1" applyAlignment="1">
      <alignment horizontal="left" vertical="center" wrapText="1"/>
    </xf>
    <xf numFmtId="0" fontId="40" fillId="0" borderId="92" xfId="0" applyFont="1" applyBorder="1"/>
    <xf numFmtId="0" fontId="33" fillId="13" borderId="30" xfId="1" applyFill="1" applyBorder="1" applyAlignment="1" applyProtection="1">
      <alignment horizontal="center" vertical="center" wrapText="1"/>
      <protection locked="0"/>
    </xf>
    <xf numFmtId="0" fontId="40" fillId="13" borderId="31" xfId="0" applyFont="1" applyFill="1" applyBorder="1" applyProtection="1">
      <protection locked="0"/>
    </xf>
    <xf numFmtId="0" fontId="40" fillId="13" borderId="32" xfId="0" applyFont="1" applyFill="1" applyBorder="1" applyProtection="1">
      <protection locked="0"/>
    </xf>
    <xf numFmtId="0" fontId="37" fillId="13" borderId="30" xfId="0" applyFont="1" applyFill="1" applyBorder="1" applyAlignment="1" applyProtection="1">
      <alignment horizontal="center" vertical="center" wrapText="1"/>
      <protection locked="0"/>
    </xf>
    <xf numFmtId="0" fontId="44" fillId="3" borderId="30" xfId="0" applyFont="1" applyFill="1" applyBorder="1" applyAlignment="1">
      <alignment horizontal="right" vertical="center" wrapText="1"/>
    </xf>
    <xf numFmtId="0" fontId="40" fillId="0" borderId="31" xfId="0" applyFont="1" applyBorder="1"/>
    <xf numFmtId="0" fontId="37" fillId="3" borderId="100" xfId="0" applyFont="1" applyFill="1" applyBorder="1" applyAlignment="1">
      <alignment horizontal="center" vertical="center" wrapText="1"/>
    </xf>
    <xf numFmtId="0" fontId="37" fillId="3" borderId="101" xfId="0" applyFont="1" applyFill="1" applyBorder="1" applyAlignment="1">
      <alignment horizontal="center" vertical="center" wrapText="1"/>
    </xf>
    <xf numFmtId="0" fontId="37" fillId="3" borderId="102" xfId="0" applyFont="1" applyFill="1" applyBorder="1" applyAlignment="1">
      <alignment horizontal="center" vertical="center" wrapText="1"/>
    </xf>
    <xf numFmtId="0" fontId="37" fillId="3" borderId="106"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103" xfId="0" applyFont="1" applyFill="1" applyBorder="1" applyAlignment="1">
      <alignment horizontal="center" vertical="center" wrapText="1"/>
    </xf>
    <xf numFmtId="0" fontId="40" fillId="17" borderId="104" xfId="0" applyFont="1" applyFill="1" applyBorder="1" applyAlignment="1" applyProtection="1">
      <alignment horizontal="center"/>
      <protection locked="0"/>
    </xf>
    <xf numFmtId="0" fontId="40" fillId="17" borderId="60" xfId="0" applyFont="1" applyFill="1" applyBorder="1" applyAlignment="1" applyProtection="1">
      <alignment horizontal="center"/>
      <protection locked="0"/>
    </xf>
    <xf numFmtId="0" fontId="40" fillId="17" borderId="97" xfId="0" applyFont="1" applyFill="1" applyBorder="1" applyAlignment="1" applyProtection="1">
      <alignment horizontal="center"/>
      <protection locked="0"/>
    </xf>
    <xf numFmtId="0" fontId="40" fillId="17" borderId="105" xfId="0" applyFont="1" applyFill="1" applyBorder="1" applyAlignment="1" applyProtection="1">
      <alignment horizontal="center"/>
      <protection locked="0"/>
    </xf>
    <xf numFmtId="0" fontId="40" fillId="17" borderId="39" xfId="0" applyFont="1" applyFill="1" applyBorder="1" applyAlignment="1" applyProtection="1">
      <alignment horizontal="center"/>
      <protection locked="0"/>
    </xf>
    <xf numFmtId="0" fontId="40" fillId="17" borderId="98" xfId="0" applyFont="1" applyFill="1" applyBorder="1" applyAlignment="1" applyProtection="1">
      <alignment horizontal="center"/>
      <protection locked="0"/>
    </xf>
    <xf numFmtId="0" fontId="37" fillId="3" borderId="30" xfId="0" applyFont="1" applyFill="1" applyBorder="1" applyAlignment="1">
      <alignment vertical="center" wrapText="1"/>
    </xf>
    <xf numFmtId="0" fontId="37" fillId="16" borderId="30" xfId="0" applyFont="1" applyFill="1" applyBorder="1" applyAlignment="1" applyProtection="1">
      <alignment horizontal="center" vertical="center" wrapText="1"/>
      <protection locked="0"/>
    </xf>
    <xf numFmtId="0" fontId="40" fillId="17" borderId="31" xfId="0" applyFont="1" applyFill="1" applyBorder="1" applyProtection="1">
      <protection locked="0"/>
    </xf>
    <xf numFmtId="0" fontId="40" fillId="17" borderId="32" xfId="0" applyFont="1" applyFill="1" applyBorder="1" applyProtection="1">
      <protection locked="0"/>
    </xf>
    <xf numFmtId="0" fontId="37" fillId="3" borderId="30" xfId="0" applyFont="1" applyFill="1" applyBorder="1" applyAlignment="1">
      <alignment vertical="top" wrapText="1"/>
    </xf>
    <xf numFmtId="0" fontId="37" fillId="16" borderId="31" xfId="0" applyFont="1" applyFill="1" applyBorder="1" applyAlignment="1" applyProtection="1">
      <alignment horizontal="center" vertical="center" wrapText="1"/>
      <protection locked="0"/>
    </xf>
    <xf numFmtId="0" fontId="37" fillId="16" borderId="32" xfId="0" applyFont="1" applyFill="1" applyBorder="1" applyAlignment="1" applyProtection="1">
      <alignment horizontal="center" vertical="center" wrapText="1"/>
      <protection locked="0"/>
    </xf>
    <xf numFmtId="168" fontId="37" fillId="13" borderId="27" xfId="0" applyNumberFormat="1" applyFont="1" applyFill="1" applyBorder="1" applyAlignment="1" applyProtection="1">
      <alignment horizontal="center" vertical="center" wrapText="1"/>
      <protection locked="0"/>
    </xf>
    <xf numFmtId="168" fontId="40" fillId="13" borderId="28" xfId="0" applyNumberFormat="1" applyFont="1" applyFill="1" applyBorder="1" applyProtection="1">
      <protection locked="0"/>
    </xf>
    <xf numFmtId="168" fontId="40" fillId="13" borderId="29" xfId="0" applyNumberFormat="1" applyFont="1" applyFill="1" applyBorder="1" applyProtection="1">
      <protection locked="0"/>
    </xf>
    <xf numFmtId="0" fontId="41" fillId="0" borderId="74" xfId="0" applyFont="1" applyBorder="1" applyAlignment="1">
      <alignment horizontal="center" vertical="center" wrapText="1"/>
    </xf>
    <xf numFmtId="0" fontId="40" fillId="0" borderId="60" xfId="0" applyFont="1" applyBorder="1"/>
    <xf numFmtId="0" fontId="40" fillId="0" borderId="32" xfId="0" applyFont="1" applyBorder="1"/>
    <xf numFmtId="0" fontId="41" fillId="13" borderId="30" xfId="0" applyFont="1" applyFill="1" applyBorder="1" applyAlignment="1" applyProtection="1">
      <alignment horizontal="center" vertical="center" wrapText="1"/>
      <protection locked="0"/>
    </xf>
    <xf numFmtId="0" fontId="41" fillId="13" borderId="31" xfId="0" applyFont="1" applyFill="1" applyBorder="1" applyAlignment="1" applyProtection="1">
      <alignment horizontal="center" vertical="center" wrapText="1"/>
      <protection locked="0"/>
    </xf>
    <xf numFmtId="0" fontId="44" fillId="3" borderId="27" xfId="0" applyFont="1" applyFill="1" applyBorder="1" applyAlignment="1">
      <alignment vertical="center" wrapText="1"/>
    </xf>
    <xf numFmtId="0" fontId="40" fillId="0" borderId="28" xfId="0" applyFont="1" applyBorder="1"/>
    <xf numFmtId="0" fontId="40" fillId="0" borderId="69" xfId="0" applyFont="1" applyBorder="1"/>
    <xf numFmtId="0" fontId="44" fillId="3" borderId="27" xfId="0" applyFont="1" applyFill="1" applyBorder="1" applyAlignment="1">
      <alignment horizontal="center" vertical="center" wrapText="1"/>
    </xf>
    <xf numFmtId="0" fontId="40" fillId="0" borderId="29" xfId="0" applyFont="1" applyBorder="1"/>
    <xf numFmtId="0" fontId="44" fillId="14" borderId="38" xfId="0" applyFont="1" applyFill="1" applyBorder="1" applyAlignment="1">
      <alignment horizontal="center"/>
    </xf>
    <xf numFmtId="0" fontId="40" fillId="15" borderId="58" xfId="0" applyFont="1" applyFill="1" applyBorder="1"/>
    <xf numFmtId="0" fontId="37" fillId="14" borderId="38" xfId="0" applyFont="1" applyFill="1" applyBorder="1" applyAlignment="1">
      <alignment horizontal="center"/>
    </xf>
    <xf numFmtId="0" fontId="37" fillId="14" borderId="33" xfId="0" applyFont="1" applyFill="1" applyBorder="1" applyAlignment="1">
      <alignment horizontal="center"/>
    </xf>
    <xf numFmtId="0" fontId="40" fillId="15" borderId="94" xfId="0" applyFont="1" applyFill="1" applyBorder="1"/>
    <xf numFmtId="0" fontId="37" fillId="14" borderId="85" xfId="0" applyFont="1" applyFill="1" applyBorder="1" applyAlignment="1">
      <alignment horizontal="left" vertical="center"/>
    </xf>
    <xf numFmtId="0" fontId="40" fillId="15" borderId="0" xfId="0" applyFont="1" applyFill="1"/>
    <xf numFmtId="0" fontId="40" fillId="15" borderId="86" xfId="0" applyFont="1" applyFill="1" applyBorder="1"/>
    <xf numFmtId="0" fontId="44" fillId="0" borderId="5" xfId="0" applyFont="1" applyBorder="1" applyAlignment="1">
      <alignment horizontal="center"/>
    </xf>
    <xf numFmtId="0" fontId="40" fillId="0" borderId="6" xfId="0" applyFont="1" applyBorder="1"/>
    <xf numFmtId="0" fontId="40" fillId="0" borderId="7" xfId="0" applyFont="1" applyBorder="1"/>
    <xf numFmtId="0" fontId="19" fillId="12" borderId="85" xfId="0" applyFont="1" applyFill="1" applyBorder="1" applyAlignment="1">
      <alignment horizontal="center" vertical="center"/>
    </xf>
    <xf numFmtId="0" fontId="4" fillId="12" borderId="0" xfId="0" applyFont="1" applyFill="1"/>
    <xf numFmtId="0" fontId="30" fillId="12" borderId="0" xfId="0" applyFont="1" applyFill="1" applyAlignment="1">
      <alignment horizontal="center" vertical="center"/>
    </xf>
    <xf numFmtId="0" fontId="4" fillId="12" borderId="86" xfId="0" applyFont="1" applyFill="1" applyBorder="1"/>
    <xf numFmtId="0" fontId="43" fillId="14" borderId="85" xfId="0" applyFont="1" applyFill="1" applyBorder="1" applyAlignment="1">
      <alignment horizontal="center" vertical="center"/>
    </xf>
    <xf numFmtId="0" fontId="44" fillId="14" borderId="27" xfId="0" applyFont="1" applyFill="1" applyBorder="1" applyAlignment="1">
      <alignment horizontal="center"/>
    </xf>
    <xf numFmtId="0" fontId="40" fillId="15" borderId="69" xfId="0" applyFont="1" applyFill="1" applyBorder="1"/>
    <xf numFmtId="0" fontId="44" fillId="14" borderId="70" xfId="0" applyFont="1" applyFill="1" applyBorder="1" applyAlignment="1">
      <alignment horizontal="center"/>
    </xf>
    <xf numFmtId="0" fontId="40" fillId="15" borderId="57" xfId="0" applyFont="1" applyFill="1" applyBorder="1"/>
    <xf numFmtId="0" fontId="29" fillId="12" borderId="86" xfId="0" applyFont="1" applyFill="1" applyBorder="1" applyAlignment="1">
      <alignment horizontal="center" vertical="center" wrapText="1"/>
    </xf>
    <xf numFmtId="0" fontId="19" fillId="7" borderId="68" xfId="0" applyFont="1" applyFill="1" applyBorder="1" applyAlignment="1">
      <alignment horizontal="left"/>
    </xf>
    <xf numFmtId="0" fontId="4" fillId="7" borderId="28" xfId="0" applyFont="1" applyFill="1" applyBorder="1"/>
    <xf numFmtId="0" fontId="4" fillId="7" borderId="69" xfId="0" applyFont="1" applyFill="1" applyBorder="1"/>
    <xf numFmtId="0" fontId="19" fillId="7" borderId="70" xfId="0" applyFont="1" applyFill="1" applyBorder="1" applyAlignment="1">
      <alignment horizontal="center"/>
    </xf>
    <xf numFmtId="0" fontId="20" fillId="7" borderId="60" xfId="0" applyFont="1" applyFill="1" applyBorder="1"/>
    <xf numFmtId="0" fontId="21" fillId="7" borderId="70" xfId="0" applyFont="1" applyFill="1" applyBorder="1" applyAlignment="1">
      <alignment horizontal="center"/>
    </xf>
    <xf numFmtId="0" fontId="4" fillId="7" borderId="60" xfId="0" applyFont="1" applyFill="1" applyBorder="1"/>
    <xf numFmtId="0" fontId="19" fillId="7" borderId="71" xfId="0" applyFont="1" applyFill="1" applyBorder="1" applyAlignment="1">
      <alignment horizontal="left"/>
    </xf>
    <xf numFmtId="0" fontId="20" fillId="7" borderId="57" xfId="0" applyFont="1" applyFill="1" applyBorder="1"/>
    <xf numFmtId="0" fontId="6" fillId="0" borderId="1" xfId="0" applyFont="1" applyBorder="1" applyAlignment="1">
      <alignment horizontal="center"/>
    </xf>
    <xf numFmtId="0" fontId="4" fillId="0" borderId="2" xfId="0" applyFont="1" applyBorder="1"/>
    <xf numFmtId="0" fontId="4" fillId="0" borderId="3" xfId="0" applyFont="1" applyBorder="1"/>
    <xf numFmtId="0" fontId="14" fillId="6" borderId="38" xfId="0" applyFont="1" applyFill="1" applyBorder="1" applyAlignment="1">
      <alignment horizontal="center"/>
    </xf>
    <xf numFmtId="0" fontId="15" fillId="6" borderId="39" xfId="0" applyFont="1" applyFill="1" applyBorder="1"/>
    <xf numFmtId="0" fontId="15" fillId="6" borderId="40" xfId="0" applyFont="1" applyFill="1" applyBorder="1"/>
    <xf numFmtId="0" fontId="14" fillId="6" borderId="37" xfId="0" applyFont="1" applyFill="1" applyBorder="1" applyAlignment="1">
      <alignment horizontal="center" vertical="center" wrapText="1"/>
    </xf>
    <xf numFmtId="0" fontId="15" fillId="6" borderId="41" xfId="0" applyFont="1" applyFill="1" applyBorder="1"/>
    <xf numFmtId="0" fontId="15" fillId="6" borderId="44" xfId="0" applyFont="1" applyFill="1" applyBorder="1"/>
    <xf numFmtId="0" fontId="6" fillId="6" borderId="41" xfId="0" applyFont="1" applyFill="1" applyBorder="1" applyAlignment="1">
      <alignment horizontal="center" wrapText="1"/>
    </xf>
    <xf numFmtId="0" fontId="6" fillId="6" borderId="63" xfId="0" applyFont="1" applyFill="1" applyBorder="1" applyAlignment="1">
      <alignment horizontal="center" wrapText="1"/>
    </xf>
    <xf numFmtId="0" fontId="14" fillId="6" borderId="13" xfId="0" applyFont="1" applyFill="1" applyBorder="1" applyAlignment="1">
      <alignment horizontal="center" vertical="center" wrapText="1"/>
    </xf>
    <xf numFmtId="0" fontId="15" fillId="6" borderId="17" xfId="0" applyFont="1" applyFill="1" applyBorder="1"/>
    <xf numFmtId="0" fontId="15" fillId="6" borderId="45" xfId="0" applyFont="1" applyFill="1" applyBorder="1"/>
    <xf numFmtId="0" fontId="6" fillId="6" borderId="57" xfId="0" applyFont="1" applyFill="1" applyBorder="1" applyAlignment="1">
      <alignment horizontal="center" wrapText="1"/>
    </xf>
    <xf numFmtId="0" fontId="4" fillId="6" borderId="58" xfId="0" applyFont="1" applyFill="1" applyBorder="1"/>
    <xf numFmtId="44" fontId="14" fillId="6" borderId="13" xfId="0" applyNumberFormat="1" applyFont="1" applyFill="1" applyBorder="1" applyAlignment="1">
      <alignment horizontal="center" vertical="center" wrapText="1"/>
    </xf>
    <xf numFmtId="164" fontId="14" fillId="6" borderId="42" xfId="0" applyNumberFormat="1" applyFont="1" applyFill="1" applyBorder="1" applyAlignment="1">
      <alignment horizontal="center" vertical="center" wrapText="1"/>
    </xf>
    <xf numFmtId="0" fontId="15" fillId="6" borderId="43" xfId="0" applyFont="1" applyFill="1" applyBorder="1" applyAlignment="1">
      <alignment horizontal="center"/>
    </xf>
    <xf numFmtId="0" fontId="15" fillId="6" borderId="46" xfId="0" applyFont="1" applyFill="1" applyBorder="1" applyAlignment="1">
      <alignment horizontal="center"/>
    </xf>
    <xf numFmtId="0" fontId="10" fillId="5" borderId="33" xfId="0" applyFont="1" applyFill="1" applyBorder="1" applyAlignment="1">
      <alignment horizontal="left" vertical="center" wrapText="1"/>
    </xf>
    <xf numFmtId="0" fontId="4" fillId="0" borderId="34" xfId="0" applyFont="1" applyBorder="1"/>
    <xf numFmtId="0" fontId="4" fillId="0" borderId="35" xfId="0" applyFont="1" applyBorder="1"/>
    <xf numFmtId="0" fontId="10" fillId="4" borderId="12" xfId="0" applyFont="1" applyFill="1" applyBorder="1" applyAlignment="1">
      <alignment vertical="center"/>
    </xf>
    <xf numFmtId="0" fontId="4" fillId="0" borderId="16" xfId="0" applyFont="1" applyBorder="1"/>
    <xf numFmtId="0" fontId="4" fillId="0" borderId="19" xfId="0" applyFont="1" applyBorder="1"/>
    <xf numFmtId="0" fontId="10" fillId="4" borderId="13" xfId="0" applyFont="1" applyFill="1" applyBorder="1" applyAlignment="1">
      <alignment vertical="center" wrapText="1"/>
    </xf>
    <xf numFmtId="0" fontId="4" fillId="0" borderId="17" xfId="0" applyFont="1" applyBorder="1"/>
    <xf numFmtId="0" fontId="4" fillId="0" borderId="20" xfId="0" applyFont="1" applyBorder="1"/>
    <xf numFmtId="0" fontId="10" fillId="4" borderId="13" xfId="0" applyFont="1" applyFill="1" applyBorder="1" applyAlignment="1">
      <alignment vertical="center"/>
    </xf>
    <xf numFmtId="0" fontId="10" fillId="0" borderId="14" xfId="0" applyFont="1" applyBorder="1" applyAlignment="1">
      <alignment vertical="center"/>
    </xf>
    <xf numFmtId="0" fontId="4" fillId="0" borderId="18" xfId="0" applyFont="1" applyBorder="1"/>
    <xf numFmtId="0" fontId="4" fillId="0" borderId="21" xfId="0" applyFont="1" applyBorder="1"/>
    <xf numFmtId="0" fontId="2" fillId="5" borderId="27" xfId="0" applyFont="1" applyFill="1" applyBorder="1" applyAlignment="1">
      <alignment horizontal="center"/>
    </xf>
    <xf numFmtId="0" fontId="4" fillId="0" borderId="28" xfId="0" applyFont="1" applyBorder="1"/>
    <xf numFmtId="0" fontId="4" fillId="0" borderId="29" xfId="0" applyFont="1" applyBorder="1"/>
    <xf numFmtId="0" fontId="10" fillId="5" borderId="30" xfId="0" applyFont="1" applyFill="1" applyBorder="1" applyAlignment="1">
      <alignment horizontal="left" vertical="center" wrapText="1"/>
    </xf>
    <xf numFmtId="0" fontId="4" fillId="0" borderId="31" xfId="0" applyFont="1" applyBorder="1"/>
    <xf numFmtId="0" fontId="4" fillId="0" borderId="32" xfId="0" applyFont="1" applyBorder="1"/>
    <xf numFmtId="0" fontId="7" fillId="0" borderId="0" xfId="0" applyFont="1" applyAlignment="1">
      <alignment horizontal="left"/>
    </xf>
    <xf numFmtId="166" fontId="7" fillId="0" borderId="0" xfId="0" applyNumberFormat="1" applyFont="1" applyAlignment="1">
      <alignment horizontal="left" wrapText="1"/>
    </xf>
    <xf numFmtId="0" fontId="7" fillId="0" borderId="0" xfId="0" applyFont="1" applyAlignment="1">
      <alignment horizontal="left" vertical="top" wrapText="1"/>
    </xf>
    <xf numFmtId="0" fontId="0" fillId="0" borderId="0" xfId="0"/>
    <xf numFmtId="0" fontId="8" fillId="0" borderId="5" xfId="0" applyFont="1" applyBorder="1" applyAlignment="1">
      <alignment horizontal="left"/>
    </xf>
    <xf numFmtId="0" fontId="4" fillId="0" borderId="6" xfId="0" applyFont="1" applyBorder="1"/>
    <xf numFmtId="0" fontId="4" fillId="0" borderId="7" xfId="0" applyFont="1" applyBorder="1"/>
    <xf numFmtId="0" fontId="8" fillId="0" borderId="0" xfId="0" applyFont="1" applyAlignment="1">
      <alignment horizontal="left" vertical="top" wrapText="1"/>
    </xf>
    <xf numFmtId="14" fontId="7" fillId="0" borderId="0" xfId="0" applyNumberFormat="1" applyFont="1" applyAlignment="1">
      <alignment horizontal="left"/>
    </xf>
    <xf numFmtId="0" fontId="7" fillId="0" borderId="0" xfId="0" applyFont="1" applyAlignment="1">
      <alignment horizontal="left" vertical="top"/>
    </xf>
    <xf numFmtId="164" fontId="7" fillId="0" borderId="0" xfId="0" applyNumberFormat="1" applyFont="1" applyAlignment="1">
      <alignment horizontal="left" vertical="top" wrapText="1"/>
    </xf>
    <xf numFmtId="0" fontId="1" fillId="3" borderId="0" xfId="0" applyFont="1" applyFill="1" applyAlignment="1">
      <alignment vertical="center" wrapText="1"/>
    </xf>
    <xf numFmtId="0" fontId="4" fillId="0" borderId="0" xfId="0" applyFont="1"/>
    <xf numFmtId="0" fontId="1" fillId="3" borderId="0" xfId="0" applyFont="1" applyFill="1" applyAlignment="1">
      <alignment vertical="top" wrapText="1"/>
    </xf>
    <xf numFmtId="164" fontId="1" fillId="0" borderId="0" xfId="0" applyNumberFormat="1" applyFont="1" applyAlignment="1">
      <alignment horizontal="center" vertical="center"/>
    </xf>
    <xf numFmtId="0" fontId="3" fillId="0" borderId="5" xfId="0" applyFont="1" applyBorder="1" applyAlignment="1">
      <alignment horizontal="left"/>
    </xf>
    <xf numFmtId="0" fontId="3" fillId="0" borderId="0" xfId="0" applyFont="1" applyAlignment="1">
      <alignment horizontal="left" vertical="top" wrapText="1"/>
    </xf>
    <xf numFmtId="0" fontId="3" fillId="0" borderId="0" xfId="0" applyFont="1" applyAlignment="1">
      <alignment horizontal="left"/>
    </xf>
    <xf numFmtId="0" fontId="1" fillId="0" borderId="0" xfId="0" applyFont="1" applyAlignment="1">
      <alignment horizontal="left" vertical="top" wrapText="1"/>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1" fillId="0" borderId="0" xfId="0" applyFont="1" applyAlignment="1">
      <alignment horizontal="left"/>
    </xf>
    <xf numFmtId="0" fontId="3" fillId="0" borderId="0" xfId="0" applyFont="1" applyAlignment="1">
      <alignment horizontal="center"/>
    </xf>
    <xf numFmtId="0" fontId="47" fillId="3" borderId="0" xfId="0" applyFont="1" applyFill="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200025</xdr:colOff>
      <xdr:row>2</xdr:row>
      <xdr:rowOff>38100</xdr:rowOff>
    </xdr:from>
    <xdr:ext cx="600075" cy="8572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200025" y="371475"/>
          <a:ext cx="600075" cy="85725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20</xdr:row>
      <xdr:rowOff>0</xdr:rowOff>
    </xdr:from>
    <xdr:ext cx="8077200" cy="8115300"/>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323850" y="7182485"/>
          <a:ext cx="8077200" cy="8115300"/>
        </a:xfrm>
        <a:prstGeom prst="rect">
          <a:avLst/>
        </a:prstGeom>
        <a:noFill/>
      </xdr:spPr>
    </xdr:pic>
    <xdr:clientData fLocksWithSheet="0"/>
  </xdr:oneCellAnchor>
  <xdr:oneCellAnchor>
    <xdr:from>
      <xdr:col>5</xdr:col>
      <xdr:colOff>9525</xdr:colOff>
      <xdr:row>0</xdr:row>
      <xdr:rowOff>0</xdr:rowOff>
    </xdr:from>
    <xdr:ext cx="5076825" cy="6877050"/>
    <xdr:pic>
      <xdr:nvPicPr>
        <xdr:cNvPr id="3" name="image3.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xfrm>
          <a:off x="8397875" y="0"/>
          <a:ext cx="5076825" cy="68770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
  <sheetViews>
    <sheetView workbookViewId="0">
      <selection activeCell="B1" sqref="B1"/>
    </sheetView>
  </sheetViews>
  <sheetFormatPr defaultColWidth="9" defaultRowHeight="12"/>
  <sheetData>
    <row r="1" spans="2:5">
      <c r="B1">
        <v>1</v>
      </c>
      <c r="E1" s="31" t="s">
        <v>0</v>
      </c>
    </row>
    <row r="2" spans="2:5">
      <c r="B2">
        <v>2</v>
      </c>
      <c r="E2" s="31" t="s">
        <v>1</v>
      </c>
    </row>
    <row r="3" spans="2:5">
      <c r="B3">
        <v>3</v>
      </c>
    </row>
    <row r="4" spans="2:5">
      <c r="B4">
        <v>4</v>
      </c>
    </row>
    <row r="5" spans="2:5">
      <c r="B5">
        <v>5</v>
      </c>
    </row>
    <row r="6" spans="2:5">
      <c r="B6">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WhiteSpace="0" topLeftCell="A46" zoomScaleNormal="100" workbookViewId="0">
      <selection activeCell="E53" sqref="E53:H53"/>
    </sheetView>
  </sheetViews>
  <sheetFormatPr defaultColWidth="16.88671875" defaultRowHeight="15" customHeight="1"/>
  <cols>
    <col min="1" max="1" width="17" customWidth="1"/>
    <col min="2" max="2" width="12" customWidth="1"/>
    <col min="3" max="3" width="14.6640625" customWidth="1"/>
    <col min="4" max="4" width="12" customWidth="1"/>
    <col min="5" max="5" width="14.88671875" customWidth="1"/>
    <col min="6" max="6" width="12" customWidth="1"/>
    <col min="7" max="7" width="13" customWidth="1"/>
    <col min="8" max="8" width="19.33203125" customWidth="1"/>
    <col min="9" max="11" width="8.88671875" hidden="1" customWidth="1"/>
    <col min="12" max="13" width="16.88671875" hidden="1" customWidth="1"/>
    <col min="14" max="21" width="16.88671875" customWidth="1"/>
  </cols>
  <sheetData>
    <row r="1" spans="1:11" ht="11.25" customHeight="1">
      <c r="A1" s="196"/>
      <c r="B1" s="197"/>
      <c r="C1" s="197"/>
      <c r="D1" s="197"/>
      <c r="E1" s="197"/>
      <c r="F1" s="197"/>
      <c r="G1" s="197"/>
      <c r="H1" s="198"/>
      <c r="I1" s="20"/>
      <c r="J1" s="20"/>
      <c r="K1" s="20"/>
    </row>
    <row r="2" spans="1:11" ht="15" customHeight="1">
      <c r="A2" s="406" t="s">
        <v>2</v>
      </c>
      <c r="B2" s="407"/>
      <c r="C2" s="407"/>
      <c r="D2" s="407"/>
      <c r="E2" s="407"/>
      <c r="F2" s="407"/>
      <c r="G2" s="407"/>
      <c r="H2" s="415" t="s">
        <v>3</v>
      </c>
      <c r="I2" s="20"/>
      <c r="J2" s="20"/>
      <c r="K2" s="20"/>
    </row>
    <row r="3" spans="1:11" ht="4.5" customHeight="1">
      <c r="A3" s="199"/>
      <c r="B3" s="200"/>
      <c r="C3" s="200"/>
      <c r="D3" s="200"/>
      <c r="E3" s="200"/>
      <c r="F3" s="200"/>
      <c r="G3" s="200"/>
      <c r="H3" s="409"/>
      <c r="I3" s="20"/>
      <c r="J3" s="20"/>
      <c r="K3" s="20"/>
    </row>
    <row r="4" spans="1:11" ht="18.75" customHeight="1">
      <c r="A4" s="199"/>
      <c r="B4" s="408" t="s">
        <v>4</v>
      </c>
      <c r="C4" s="407"/>
      <c r="D4" s="407"/>
      <c r="E4" s="407"/>
      <c r="F4" s="407"/>
      <c r="G4" s="407"/>
      <c r="H4" s="409"/>
      <c r="I4" s="20"/>
      <c r="J4" s="20"/>
      <c r="K4" s="20"/>
    </row>
    <row r="5" spans="1:11" ht="8.25" customHeight="1">
      <c r="A5" s="199"/>
      <c r="B5" s="201"/>
      <c r="C5" s="201"/>
      <c r="D5" s="201"/>
      <c r="E5" s="201"/>
      <c r="F5" s="201"/>
      <c r="G5" s="201"/>
      <c r="H5" s="202"/>
      <c r="I5" s="20"/>
      <c r="J5" s="20"/>
      <c r="K5" s="20"/>
    </row>
    <row r="6" spans="1:11" ht="15" customHeight="1">
      <c r="A6" s="199"/>
      <c r="B6" s="203" t="s">
        <v>5</v>
      </c>
      <c r="C6" s="203" t="s">
        <v>6</v>
      </c>
      <c r="D6" s="204"/>
      <c r="E6" s="201"/>
      <c r="F6" s="201"/>
      <c r="G6" s="201"/>
      <c r="H6" s="202"/>
      <c r="I6" s="20"/>
      <c r="J6" s="20"/>
      <c r="K6" s="20"/>
    </row>
    <row r="7" spans="1:11" ht="15" customHeight="1">
      <c r="A7" s="199"/>
      <c r="B7" s="203"/>
      <c r="C7" s="205" t="s">
        <v>7</v>
      </c>
      <c r="D7" s="204"/>
      <c r="E7" s="201"/>
      <c r="F7" s="201"/>
      <c r="G7" s="201"/>
      <c r="H7" s="202"/>
      <c r="I7" s="20"/>
      <c r="J7" s="20"/>
      <c r="K7" s="20"/>
    </row>
    <row r="8" spans="1:11" ht="15" customHeight="1">
      <c r="A8" s="199"/>
      <c r="B8" s="203"/>
      <c r="C8" s="206" t="s">
        <v>322</v>
      </c>
      <c r="D8" s="204"/>
      <c r="E8" s="201"/>
      <c r="F8" s="201"/>
      <c r="G8" s="201"/>
      <c r="H8" s="202"/>
      <c r="I8" s="20"/>
      <c r="J8" s="20"/>
      <c r="K8" s="20"/>
    </row>
    <row r="9" spans="1:11" ht="15" customHeight="1">
      <c r="A9" s="199"/>
      <c r="B9" s="207"/>
      <c r="C9" s="206" t="s">
        <v>323</v>
      </c>
      <c r="D9" s="200"/>
      <c r="E9" s="206" t="s">
        <v>324</v>
      </c>
      <c r="F9" s="200"/>
      <c r="G9" s="200"/>
      <c r="H9" s="208"/>
      <c r="I9" s="20"/>
      <c r="J9" s="20"/>
      <c r="K9" s="20"/>
    </row>
    <row r="10" spans="1:11" ht="5.25" customHeight="1" thickBot="1">
      <c r="A10" s="209"/>
      <c r="B10" s="210"/>
      <c r="C10" s="210"/>
      <c r="D10" s="210"/>
      <c r="E10" s="210"/>
      <c r="F10" s="210"/>
      <c r="G10" s="210"/>
      <c r="H10" s="211"/>
      <c r="I10" s="20"/>
      <c r="J10" s="20"/>
      <c r="K10" s="20"/>
    </row>
    <row r="11" spans="1:11" ht="7.5" customHeight="1">
      <c r="A11" s="222"/>
      <c r="B11" s="223"/>
      <c r="C11" s="223"/>
      <c r="D11" s="223"/>
      <c r="E11" s="223"/>
      <c r="F11" s="223"/>
      <c r="G11" s="223"/>
      <c r="H11" s="224"/>
      <c r="I11" s="20"/>
      <c r="J11" s="20"/>
      <c r="K11" s="20"/>
    </row>
    <row r="12" spans="1:11" ht="11.25" customHeight="1">
      <c r="A12" s="410" t="s">
        <v>8</v>
      </c>
      <c r="B12" s="401"/>
      <c r="C12" s="401"/>
      <c r="D12" s="401"/>
      <c r="E12" s="401"/>
      <c r="F12" s="401"/>
      <c r="G12" s="401"/>
      <c r="H12" s="402"/>
      <c r="I12" s="20"/>
      <c r="J12" s="20"/>
      <c r="K12" s="20"/>
    </row>
    <row r="13" spans="1:11" ht="7.5" customHeight="1">
      <c r="A13" s="225"/>
      <c r="B13" s="226"/>
      <c r="C13" s="226"/>
      <c r="D13" s="226"/>
      <c r="E13" s="226"/>
      <c r="F13" s="226"/>
      <c r="G13" s="226"/>
      <c r="H13" s="227"/>
      <c r="I13" s="20"/>
      <c r="J13" s="20"/>
      <c r="K13" s="20"/>
    </row>
    <row r="14" spans="1:11" ht="11.25" customHeight="1">
      <c r="A14" s="228" t="s">
        <v>9</v>
      </c>
      <c r="B14" s="229"/>
      <c r="C14" s="230"/>
      <c r="D14" s="411" t="s">
        <v>10</v>
      </c>
      <c r="E14" s="412"/>
      <c r="F14" s="231"/>
      <c r="G14" s="232"/>
      <c r="H14" s="233" t="s">
        <v>11</v>
      </c>
      <c r="I14" s="20"/>
      <c r="J14" s="20"/>
      <c r="K14" s="20"/>
    </row>
    <row r="15" spans="1:11" ht="11.25" customHeight="1">
      <c r="A15" s="234"/>
      <c r="B15" s="235" t="s">
        <v>12</v>
      </c>
      <c r="C15" s="236"/>
      <c r="D15" s="237"/>
      <c r="E15" s="235"/>
      <c r="F15" s="413"/>
      <c r="G15" s="414"/>
      <c r="H15" s="238"/>
      <c r="I15" s="20"/>
      <c r="J15" s="20"/>
      <c r="K15" s="20"/>
    </row>
    <row r="16" spans="1:11" ht="11.25" customHeight="1">
      <c r="A16" s="239"/>
      <c r="B16" s="235" t="s">
        <v>13</v>
      </c>
      <c r="C16" s="236"/>
      <c r="D16" s="237"/>
      <c r="E16" s="235"/>
      <c r="F16" s="395"/>
      <c r="G16" s="396"/>
      <c r="H16" s="238"/>
      <c r="I16" s="20"/>
      <c r="J16" s="20"/>
      <c r="K16" s="20"/>
    </row>
    <row r="17" spans="1:12" ht="11.25" customHeight="1">
      <c r="A17" s="240"/>
      <c r="B17" s="235" t="s">
        <v>14</v>
      </c>
      <c r="C17" s="236"/>
      <c r="D17" s="237"/>
      <c r="E17" s="236"/>
      <c r="F17" s="397"/>
      <c r="G17" s="396"/>
      <c r="H17" s="241"/>
      <c r="I17" s="20"/>
      <c r="J17" s="20"/>
      <c r="K17" s="20"/>
    </row>
    <row r="18" spans="1:12" ht="16.5" customHeight="1">
      <c r="A18" s="242"/>
      <c r="B18" s="243" t="s">
        <v>15</v>
      </c>
      <c r="C18" s="244"/>
      <c r="D18" s="237"/>
      <c r="E18" s="244"/>
      <c r="F18" s="398"/>
      <c r="G18" s="399"/>
      <c r="H18" s="245" t="s">
        <v>16</v>
      </c>
      <c r="I18" s="20"/>
      <c r="J18" s="20"/>
      <c r="K18" s="20"/>
    </row>
    <row r="19" spans="1:12" ht="7.5" customHeight="1">
      <c r="A19" s="246"/>
      <c r="B19" s="247"/>
      <c r="C19" s="247"/>
      <c r="D19" s="247"/>
      <c r="E19" s="247"/>
      <c r="F19" s="247"/>
      <c r="G19" s="247"/>
      <c r="H19" s="238"/>
      <c r="I19" s="20"/>
      <c r="J19" s="20"/>
      <c r="K19" s="20"/>
    </row>
    <row r="20" spans="1:12" ht="11.25" customHeight="1">
      <c r="A20" s="248" t="s">
        <v>17</v>
      </c>
      <c r="B20" s="223"/>
      <c r="C20" s="223"/>
      <c r="D20" s="223"/>
      <c r="E20" s="223"/>
      <c r="F20" s="249" t="s">
        <v>18</v>
      </c>
      <c r="G20" s="250" t="s">
        <v>19</v>
      </c>
      <c r="H20" s="251" t="s">
        <v>20</v>
      </c>
      <c r="I20" s="20"/>
      <c r="J20" s="20"/>
      <c r="K20" s="20"/>
    </row>
    <row r="21" spans="1:12" ht="11.25" customHeight="1">
      <c r="A21" s="246"/>
      <c r="B21" s="247" t="s">
        <v>21</v>
      </c>
      <c r="C21" s="247"/>
      <c r="D21" s="247"/>
      <c r="E21" s="247"/>
      <c r="F21" s="252"/>
      <c r="G21" s="301" t="str">
        <f>IF('Agenda and Lecturers'!K186&gt;=(D69*10),"AGENDA OK","AGENDA CHECK")</f>
        <v>AGENDA OK</v>
      </c>
      <c r="H21" s="238"/>
      <c r="I21" s="20"/>
      <c r="J21" s="212"/>
      <c r="K21" s="20"/>
    </row>
    <row r="22" spans="1:12" ht="11.25" customHeight="1">
      <c r="A22" s="246"/>
      <c r="B22" s="247" t="s">
        <v>22</v>
      </c>
      <c r="C22" s="247"/>
      <c r="D22" s="247"/>
      <c r="E22" s="247"/>
      <c r="F22" s="253"/>
      <c r="G22" s="301" t="str">
        <f>IF('Detailed Budget'!C22&gt;H69,"RESOURCE CHECK","RESOURCE OK")</f>
        <v>RESOURCE OK</v>
      </c>
      <c r="H22" s="238"/>
      <c r="I22" s="20"/>
      <c r="J22" s="212"/>
      <c r="K22" s="20"/>
    </row>
    <row r="23" spans="1:12" ht="11.25" customHeight="1">
      <c r="A23" s="254"/>
      <c r="B23" s="303" t="s">
        <v>23</v>
      </c>
      <c r="C23" s="255"/>
      <c r="D23" s="255"/>
      <c r="E23" s="255"/>
      <c r="F23" s="256"/>
      <c r="G23" s="302" t="str">
        <f>IF('Detailed Budget'!D60&gt;500,"FOOD CHECK","FOOD OK")</f>
        <v>FOOD OK</v>
      </c>
      <c r="H23" s="257" t="s">
        <v>24</v>
      </c>
      <c r="I23" s="20"/>
      <c r="J23" s="212"/>
      <c r="K23" s="20"/>
    </row>
    <row r="24" spans="1:12" ht="12" customHeight="1">
      <c r="A24" s="246"/>
      <c r="B24" s="247"/>
      <c r="C24" s="247"/>
      <c r="D24" s="247"/>
      <c r="E24" s="247"/>
      <c r="F24" s="247"/>
      <c r="G24" s="247"/>
      <c r="H24" s="238"/>
      <c r="I24" s="20"/>
      <c r="J24" s="20"/>
      <c r="K24" s="20"/>
    </row>
    <row r="25" spans="1:12" ht="11.25" customHeight="1">
      <c r="A25" s="400" t="s">
        <v>317</v>
      </c>
      <c r="B25" s="401"/>
      <c r="C25" s="401"/>
      <c r="D25" s="401"/>
      <c r="E25" s="401"/>
      <c r="F25" s="401"/>
      <c r="G25" s="401"/>
      <c r="H25" s="402"/>
      <c r="I25" s="20"/>
      <c r="J25" s="20"/>
      <c r="K25" s="20"/>
    </row>
    <row r="26" spans="1:12" ht="11.25" customHeight="1">
      <c r="A26" s="254"/>
      <c r="B26" s="255"/>
      <c r="C26" s="255"/>
      <c r="D26" s="255"/>
      <c r="E26" s="255"/>
      <c r="F26" s="258" t="s">
        <v>25</v>
      </c>
      <c r="G26" s="255"/>
      <c r="H26" s="257"/>
      <c r="I26" s="20"/>
      <c r="J26" s="20"/>
      <c r="K26" s="20"/>
    </row>
    <row r="27" spans="1:12" ht="7.5" customHeight="1">
      <c r="A27" s="259"/>
      <c r="B27" s="220"/>
      <c r="C27" s="220"/>
      <c r="D27" s="220"/>
      <c r="E27" s="220"/>
      <c r="F27" s="220"/>
      <c r="G27" s="220"/>
      <c r="H27" s="260"/>
      <c r="I27" s="20"/>
      <c r="J27" s="20"/>
      <c r="K27" s="20"/>
    </row>
    <row r="28" spans="1:12" ht="11.25" customHeight="1">
      <c r="A28" s="403" t="s">
        <v>26</v>
      </c>
      <c r="B28" s="404"/>
      <c r="C28" s="404"/>
      <c r="D28" s="404"/>
      <c r="E28" s="404"/>
      <c r="F28" s="404"/>
      <c r="G28" s="404"/>
      <c r="H28" s="405"/>
      <c r="I28" s="20"/>
      <c r="J28" s="20"/>
      <c r="K28" s="20"/>
    </row>
    <row r="29" spans="1:12" ht="7.5" customHeight="1" thickBot="1">
      <c r="A29" s="259"/>
      <c r="B29" s="220"/>
      <c r="C29" s="220"/>
      <c r="D29" s="220"/>
      <c r="E29" s="220"/>
      <c r="F29" s="220"/>
      <c r="G29" s="220"/>
      <c r="H29" s="260"/>
      <c r="I29" s="20"/>
      <c r="J29" s="20"/>
      <c r="K29" s="20"/>
    </row>
    <row r="30" spans="1:12" ht="22.4" customHeight="1">
      <c r="A30" s="214" t="s">
        <v>314</v>
      </c>
      <c r="B30" s="382"/>
      <c r="C30" s="383"/>
      <c r="D30" s="383"/>
      <c r="E30" s="383"/>
      <c r="F30" s="383"/>
      <c r="G30" s="383"/>
      <c r="H30" s="384"/>
      <c r="I30" s="20"/>
      <c r="J30" s="20"/>
      <c r="K30" s="20"/>
      <c r="L30" s="18">
        <f>B30</f>
        <v>0</v>
      </c>
    </row>
    <row r="31" spans="1:12" ht="11.25" customHeight="1">
      <c r="A31" s="385" t="s">
        <v>27</v>
      </c>
      <c r="B31" s="362"/>
      <c r="C31" s="362"/>
      <c r="D31" s="362"/>
      <c r="E31" s="386"/>
      <c r="F31" s="386"/>
      <c r="G31" s="362"/>
      <c r="H31" s="387"/>
      <c r="I31" s="20"/>
      <c r="J31" s="20"/>
      <c r="K31" s="20"/>
    </row>
    <row r="32" spans="1:12" ht="33.75" customHeight="1">
      <c r="A32" s="261" t="s">
        <v>28</v>
      </c>
      <c r="B32" s="388"/>
      <c r="C32" s="389"/>
      <c r="D32" s="389"/>
      <c r="E32" s="262" t="s">
        <v>316</v>
      </c>
      <c r="F32" s="216"/>
      <c r="G32" s="298" t="s">
        <v>315</v>
      </c>
      <c r="H32" s="263"/>
      <c r="I32" s="20"/>
      <c r="J32" s="20"/>
      <c r="K32" s="20"/>
    </row>
    <row r="33" spans="1:12" ht="36" customHeight="1">
      <c r="A33" s="264" t="s">
        <v>29</v>
      </c>
      <c r="B33" s="360"/>
      <c r="C33" s="358"/>
      <c r="D33" s="358"/>
      <c r="E33" s="342"/>
      <c r="F33" s="342"/>
      <c r="G33" s="358"/>
      <c r="H33" s="359"/>
      <c r="I33" s="20"/>
      <c r="J33" s="20"/>
      <c r="K33" s="20"/>
      <c r="L33">
        <f>B33</f>
        <v>0</v>
      </c>
    </row>
    <row r="34" spans="1:12" ht="0.75" customHeight="1">
      <c r="A34" s="264"/>
      <c r="B34" s="265"/>
      <c r="C34" s="265"/>
      <c r="D34" s="265"/>
      <c r="E34" s="265"/>
      <c r="F34" s="265"/>
      <c r="G34" s="265"/>
      <c r="H34" s="266"/>
      <c r="I34" s="20"/>
      <c r="J34" s="20"/>
      <c r="K34" s="20"/>
    </row>
    <row r="35" spans="1:12" ht="25.5" customHeight="1">
      <c r="A35" s="264" t="s">
        <v>30</v>
      </c>
      <c r="B35" s="267" t="s">
        <v>31</v>
      </c>
      <c r="C35" s="313" t="s">
        <v>0</v>
      </c>
      <c r="D35" s="265">
        <f>IF(C35="Yes",1,0)</f>
        <v>1</v>
      </c>
      <c r="E35" s="319" t="s">
        <v>32</v>
      </c>
      <c r="F35" s="321" t="s">
        <v>0</v>
      </c>
      <c r="G35" s="320">
        <f>IF(F35="Yes",1,0)</f>
        <v>1</v>
      </c>
      <c r="H35" s="266"/>
      <c r="I35" s="20"/>
      <c r="J35" s="20"/>
      <c r="K35" s="20"/>
    </row>
    <row r="36" spans="1:12" ht="10" customHeight="1">
      <c r="A36" s="330" t="s">
        <v>33</v>
      </c>
      <c r="B36" s="335"/>
      <c r="C36" s="336"/>
      <c r="D36" s="336"/>
      <c r="E36" s="336"/>
      <c r="F36" s="336"/>
      <c r="G36" s="336"/>
      <c r="H36" s="337"/>
      <c r="I36" s="20"/>
      <c r="J36" s="20"/>
      <c r="K36" s="20"/>
    </row>
    <row r="37" spans="1:12" ht="10" customHeight="1">
      <c r="A37" s="331"/>
      <c r="B37" s="338"/>
      <c r="C37" s="339"/>
      <c r="D37" s="339"/>
      <c r="E37" s="339"/>
      <c r="F37" s="339"/>
      <c r="G37" s="339"/>
      <c r="H37" s="340"/>
      <c r="I37" s="20"/>
      <c r="J37" s="20"/>
      <c r="K37" s="20"/>
    </row>
    <row r="38" spans="1:12" ht="10" customHeight="1">
      <c r="A38" s="331"/>
      <c r="B38" s="338"/>
      <c r="C38" s="339"/>
      <c r="D38" s="339"/>
      <c r="E38" s="339"/>
      <c r="F38" s="339"/>
      <c r="G38" s="339"/>
      <c r="H38" s="340"/>
      <c r="I38" s="20"/>
      <c r="J38" s="20"/>
      <c r="K38" s="20"/>
    </row>
    <row r="39" spans="1:12" ht="10" customHeight="1">
      <c r="A39" s="331"/>
      <c r="B39" s="338"/>
      <c r="C39" s="339"/>
      <c r="D39" s="339"/>
      <c r="E39" s="339"/>
      <c r="F39" s="339"/>
      <c r="G39" s="339"/>
      <c r="H39" s="340"/>
      <c r="I39" s="20"/>
      <c r="J39" s="20"/>
      <c r="K39" s="20"/>
    </row>
    <row r="40" spans="1:12" ht="10" customHeight="1">
      <c r="A40" s="331"/>
      <c r="B40" s="338"/>
      <c r="C40" s="339"/>
      <c r="D40" s="339"/>
      <c r="E40" s="339"/>
      <c r="F40" s="339"/>
      <c r="G40" s="339"/>
      <c r="H40" s="340"/>
      <c r="I40" s="20"/>
      <c r="J40" s="20"/>
      <c r="K40" s="20"/>
    </row>
    <row r="41" spans="1:12" ht="10" customHeight="1">
      <c r="A41" s="331"/>
      <c r="B41" s="338"/>
      <c r="C41" s="339"/>
      <c r="D41" s="339"/>
      <c r="E41" s="339"/>
      <c r="F41" s="339"/>
      <c r="G41" s="339"/>
      <c r="H41" s="340"/>
      <c r="I41" s="20"/>
      <c r="J41" s="20"/>
      <c r="K41" s="20"/>
    </row>
    <row r="42" spans="1:12" ht="10" customHeight="1">
      <c r="A42" s="331"/>
      <c r="B42" s="338"/>
      <c r="C42" s="339"/>
      <c r="D42" s="339"/>
      <c r="E42" s="339"/>
      <c r="F42" s="339"/>
      <c r="G42" s="339"/>
      <c r="H42" s="340"/>
      <c r="I42" s="20"/>
      <c r="J42" s="20"/>
      <c r="K42" s="20"/>
    </row>
    <row r="43" spans="1:12" ht="10" customHeight="1">
      <c r="A43" s="331"/>
      <c r="B43" s="338"/>
      <c r="C43" s="339"/>
      <c r="D43" s="339"/>
      <c r="E43" s="339"/>
      <c r="F43" s="339"/>
      <c r="G43" s="339"/>
      <c r="H43" s="340"/>
      <c r="I43" s="20"/>
      <c r="J43" s="20"/>
      <c r="K43" s="20"/>
    </row>
    <row r="44" spans="1:12" ht="10" customHeight="1">
      <c r="A44" s="331"/>
      <c r="B44" s="338"/>
      <c r="C44" s="339"/>
      <c r="D44" s="339"/>
      <c r="E44" s="339"/>
      <c r="F44" s="339"/>
      <c r="G44" s="339"/>
      <c r="H44" s="340"/>
      <c r="I44" s="20"/>
      <c r="J44" s="20"/>
      <c r="K44" s="20"/>
    </row>
    <row r="45" spans="1:12" ht="10" customHeight="1">
      <c r="A45" s="332"/>
      <c r="B45" s="341"/>
      <c r="C45" s="342"/>
      <c r="D45" s="342"/>
      <c r="E45" s="342"/>
      <c r="F45" s="342"/>
      <c r="G45" s="342"/>
      <c r="H45" s="343"/>
      <c r="I45" s="20"/>
      <c r="J45" s="20"/>
      <c r="K45" s="20"/>
    </row>
    <row r="46" spans="1:12" ht="7.5" customHeight="1">
      <c r="A46" s="333" t="s">
        <v>14</v>
      </c>
      <c r="B46" s="335"/>
      <c r="C46" s="336"/>
      <c r="D46" s="336"/>
      <c r="E46" s="336"/>
      <c r="F46" s="336"/>
      <c r="G46" s="336"/>
      <c r="H46" s="337"/>
      <c r="I46" s="20"/>
      <c r="J46" s="20"/>
      <c r="K46" s="20"/>
    </row>
    <row r="47" spans="1:12" ht="7.5" customHeight="1">
      <c r="A47" s="331"/>
      <c r="B47" s="338"/>
      <c r="C47" s="339"/>
      <c r="D47" s="339"/>
      <c r="E47" s="339"/>
      <c r="F47" s="339"/>
      <c r="G47" s="339"/>
      <c r="H47" s="340"/>
      <c r="I47" s="20"/>
      <c r="J47" s="20"/>
      <c r="K47" s="20"/>
    </row>
    <row r="48" spans="1:12" ht="7.5" customHeight="1">
      <c r="A48" s="331"/>
      <c r="B48" s="338"/>
      <c r="C48" s="339"/>
      <c r="D48" s="339"/>
      <c r="E48" s="339"/>
      <c r="F48" s="339"/>
      <c r="G48" s="339"/>
      <c r="H48" s="340"/>
      <c r="I48" s="20"/>
      <c r="J48" s="20"/>
      <c r="K48" s="20"/>
    </row>
    <row r="49" spans="1:13" ht="7.5" customHeight="1">
      <c r="A49" s="331"/>
      <c r="B49" s="338"/>
      <c r="C49" s="339"/>
      <c r="D49" s="339"/>
      <c r="E49" s="339"/>
      <c r="F49" s="339"/>
      <c r="G49" s="339"/>
      <c r="H49" s="340"/>
      <c r="I49" s="20"/>
      <c r="J49" s="20"/>
      <c r="K49" s="20"/>
    </row>
    <row r="50" spans="1:13" ht="7.5" customHeight="1">
      <c r="A50" s="331"/>
      <c r="B50" s="338"/>
      <c r="C50" s="339"/>
      <c r="D50" s="339"/>
      <c r="E50" s="339"/>
      <c r="F50" s="339"/>
      <c r="G50" s="339"/>
      <c r="H50" s="340"/>
      <c r="I50" s="20"/>
      <c r="J50" s="20"/>
      <c r="K50" s="20"/>
    </row>
    <row r="51" spans="1:13" ht="3.75" customHeight="1">
      <c r="A51" s="332"/>
      <c r="B51" s="341"/>
      <c r="C51" s="342"/>
      <c r="D51" s="342"/>
      <c r="E51" s="342"/>
      <c r="F51" s="342"/>
      <c r="G51" s="342"/>
      <c r="H51" s="343"/>
      <c r="I51" s="20"/>
      <c r="J51" s="20"/>
      <c r="K51" s="20"/>
    </row>
    <row r="52" spans="1:13" ht="16.5" customHeight="1">
      <c r="A52" s="334" t="s">
        <v>34</v>
      </c>
      <c r="B52" s="390" t="s">
        <v>35</v>
      </c>
      <c r="C52" s="391"/>
      <c r="D52" s="392"/>
      <c r="E52" s="393" t="s">
        <v>36</v>
      </c>
      <c r="F52" s="391"/>
      <c r="G52" s="391"/>
      <c r="H52" s="394"/>
      <c r="I52" s="20"/>
      <c r="J52" s="20"/>
      <c r="K52" s="20"/>
    </row>
    <row r="53" spans="1:13" ht="11.25" customHeight="1">
      <c r="A53" s="331"/>
      <c r="B53" s="375" t="s">
        <v>318</v>
      </c>
      <c r="C53" s="362"/>
      <c r="D53" s="356"/>
      <c r="E53" s="376"/>
      <c r="F53" s="377"/>
      <c r="G53" s="377"/>
      <c r="H53" s="378"/>
      <c r="I53" s="20"/>
      <c r="J53" s="20">
        <f>E53</f>
        <v>0</v>
      </c>
      <c r="K53" s="20"/>
    </row>
    <row r="54" spans="1:13" ht="11.25" customHeight="1">
      <c r="A54" s="331"/>
      <c r="B54" s="375" t="s">
        <v>294</v>
      </c>
      <c r="C54" s="362"/>
      <c r="D54" s="356"/>
      <c r="E54" s="376"/>
      <c r="F54" s="380"/>
      <c r="G54" s="380"/>
      <c r="H54" s="381"/>
      <c r="I54" s="20"/>
      <c r="J54" s="20">
        <f t="shared" ref="J54:J62" si="0">E54</f>
        <v>0</v>
      </c>
      <c r="K54" s="20"/>
      <c r="L54" s="312"/>
      <c r="M54" s="312"/>
    </row>
    <row r="55" spans="1:13" ht="11.25" customHeight="1">
      <c r="A55" s="331"/>
      <c r="B55" s="375" t="s">
        <v>37</v>
      </c>
      <c r="C55" s="362"/>
      <c r="D55" s="356"/>
      <c r="E55" s="376"/>
      <c r="F55" s="377"/>
      <c r="G55" s="377"/>
      <c r="H55" s="378"/>
      <c r="I55" s="20"/>
      <c r="J55" s="20">
        <f t="shared" si="0"/>
        <v>0</v>
      </c>
      <c r="K55" s="20"/>
    </row>
    <row r="56" spans="1:13" ht="11.25" customHeight="1">
      <c r="A56" s="331"/>
      <c r="B56" s="375" t="s">
        <v>319</v>
      </c>
      <c r="C56" s="362"/>
      <c r="D56" s="356"/>
      <c r="E56" s="376"/>
      <c r="F56" s="377"/>
      <c r="G56" s="377"/>
      <c r="H56" s="378"/>
      <c r="I56" s="20"/>
      <c r="J56" s="20">
        <f t="shared" si="0"/>
        <v>0</v>
      </c>
      <c r="K56" s="20"/>
    </row>
    <row r="57" spans="1:13" ht="11.25" customHeight="1">
      <c r="A57" s="331"/>
      <c r="B57" s="375" t="s">
        <v>39</v>
      </c>
      <c r="C57" s="362"/>
      <c r="D57" s="356"/>
      <c r="E57" s="376"/>
      <c r="F57" s="377"/>
      <c r="G57" s="377"/>
      <c r="H57" s="378"/>
      <c r="I57" s="20"/>
      <c r="J57" s="20">
        <f t="shared" si="0"/>
        <v>0</v>
      </c>
      <c r="K57" s="20"/>
    </row>
    <row r="58" spans="1:13" ht="11.25" customHeight="1">
      <c r="A58" s="331"/>
      <c r="B58" s="375" t="s">
        <v>40</v>
      </c>
      <c r="C58" s="362"/>
      <c r="D58" s="356"/>
      <c r="E58" s="376"/>
      <c r="F58" s="377"/>
      <c r="G58" s="377"/>
      <c r="H58" s="378"/>
      <c r="I58" s="20"/>
      <c r="J58" s="20">
        <f t="shared" si="0"/>
        <v>0</v>
      </c>
      <c r="K58" s="20"/>
    </row>
    <row r="59" spans="1:13" ht="11.25" customHeight="1">
      <c r="A59" s="331"/>
      <c r="B59" s="375" t="s">
        <v>41</v>
      </c>
      <c r="C59" s="362"/>
      <c r="D59" s="356"/>
      <c r="E59" s="376"/>
      <c r="F59" s="377"/>
      <c r="G59" s="377"/>
      <c r="H59" s="378"/>
      <c r="I59" s="20"/>
      <c r="J59" s="20">
        <f t="shared" si="0"/>
        <v>0</v>
      </c>
      <c r="K59" s="20"/>
    </row>
    <row r="60" spans="1:13" ht="15.75" customHeight="1">
      <c r="A60" s="331"/>
      <c r="B60" s="375" t="s">
        <v>320</v>
      </c>
      <c r="C60" s="362"/>
      <c r="D60" s="356"/>
      <c r="E60" s="376"/>
      <c r="F60" s="377"/>
      <c r="G60" s="377"/>
      <c r="H60" s="378"/>
      <c r="I60" s="20"/>
      <c r="J60" s="20">
        <f t="shared" si="0"/>
        <v>0</v>
      </c>
      <c r="K60" s="20"/>
    </row>
    <row r="61" spans="1:13" ht="11.25" customHeight="1">
      <c r="A61" s="331"/>
      <c r="B61" s="375" t="s">
        <v>43</v>
      </c>
      <c r="C61" s="362"/>
      <c r="D61" s="356"/>
      <c r="E61" s="376"/>
      <c r="F61" s="377"/>
      <c r="G61" s="377"/>
      <c r="H61" s="378"/>
      <c r="I61" s="20"/>
      <c r="J61" s="20">
        <f t="shared" si="0"/>
        <v>0</v>
      </c>
      <c r="K61" s="20"/>
    </row>
    <row r="62" spans="1:13" ht="15.75" customHeight="1">
      <c r="A62" s="331"/>
      <c r="B62" s="379" t="s">
        <v>44</v>
      </c>
      <c r="C62" s="362"/>
      <c r="D62" s="356"/>
      <c r="E62" s="376"/>
      <c r="F62" s="377"/>
      <c r="G62" s="377"/>
      <c r="H62" s="378"/>
      <c r="I62" s="20"/>
      <c r="J62" s="20">
        <f t="shared" si="0"/>
        <v>0</v>
      </c>
      <c r="K62" s="20"/>
    </row>
    <row r="63" spans="1:13" ht="11.25" customHeight="1">
      <c r="A63" s="332"/>
      <c r="B63" s="361" t="s">
        <v>45</v>
      </c>
      <c r="C63" s="362"/>
      <c r="D63" s="356"/>
      <c r="E63" s="269">
        <f>SUM(E53:H62)</f>
        <v>0</v>
      </c>
      <c r="F63" s="265"/>
      <c r="G63" s="265"/>
      <c r="H63" s="266"/>
      <c r="I63" s="20"/>
      <c r="J63" s="20"/>
      <c r="K63" s="20"/>
    </row>
    <row r="64" spans="1:13" ht="24.75" customHeight="1">
      <c r="A64" s="270" t="s">
        <v>46</v>
      </c>
      <c r="B64" s="271" t="s">
        <v>313</v>
      </c>
      <c r="C64" s="218"/>
      <c r="D64" s="271" t="s">
        <v>47</v>
      </c>
      <c r="E64" s="218"/>
      <c r="F64" s="271" t="s">
        <v>48</v>
      </c>
      <c r="G64" s="218"/>
      <c r="H64" s="272" t="s">
        <v>44</v>
      </c>
      <c r="I64" s="20"/>
      <c r="J64" s="20"/>
      <c r="K64" s="20"/>
    </row>
    <row r="65" spans="1:12" ht="18" customHeight="1">
      <c r="A65" s="215"/>
      <c r="B65" s="273"/>
      <c r="C65" s="274"/>
      <c r="D65" s="217"/>
      <c r="E65" s="218"/>
      <c r="F65" s="217"/>
      <c r="G65" s="218"/>
      <c r="H65" s="219"/>
      <c r="I65" s="20"/>
      <c r="J65" s="20"/>
      <c r="K65" s="20"/>
    </row>
    <row r="66" spans="1:12" ht="31.5" customHeight="1">
      <c r="A66" s="363" t="s">
        <v>49</v>
      </c>
      <c r="B66" s="364"/>
      <c r="C66" s="365"/>
      <c r="D66" s="369"/>
      <c r="E66" s="370"/>
      <c r="F66" s="370"/>
      <c r="G66" s="370"/>
      <c r="H66" s="371"/>
      <c r="I66" s="20"/>
      <c r="J66" s="20"/>
      <c r="K66" s="20"/>
    </row>
    <row r="67" spans="1:12" ht="21" customHeight="1">
      <c r="A67" s="366"/>
      <c r="B67" s="367"/>
      <c r="C67" s="368"/>
      <c r="D67" s="372"/>
      <c r="E67" s="373"/>
      <c r="F67" s="373"/>
      <c r="G67" s="373"/>
      <c r="H67" s="374"/>
      <c r="I67" s="20"/>
      <c r="J67" s="20"/>
      <c r="K67" s="20"/>
    </row>
    <row r="68" spans="1:12" ht="36" customHeight="1">
      <c r="A68" s="306"/>
      <c r="B68" s="307"/>
      <c r="C68" s="304" t="s">
        <v>50</v>
      </c>
      <c r="D68" s="267">
        <f>E63</f>
        <v>0</v>
      </c>
      <c r="E68" s="218" t="s">
        <v>51</v>
      </c>
      <c r="F68" s="267">
        <f>D68</f>
        <v>0</v>
      </c>
      <c r="G68" s="218" t="s">
        <v>52</v>
      </c>
      <c r="H68" s="299">
        <f>F68</f>
        <v>0</v>
      </c>
      <c r="I68" s="220"/>
      <c r="J68" s="220"/>
      <c r="K68" s="220"/>
      <c r="L68" s="221"/>
    </row>
    <row r="69" spans="1:12" ht="52.5" customHeight="1">
      <c r="A69" s="305" t="s">
        <v>321</v>
      </c>
      <c r="B69" s="314"/>
      <c r="C69" s="275" t="s">
        <v>53</v>
      </c>
      <c r="D69" s="300"/>
      <c r="E69" s="275" t="s">
        <v>54</v>
      </c>
      <c r="F69" s="300"/>
      <c r="G69" s="269" t="s">
        <v>55</v>
      </c>
      <c r="H69" s="276">
        <f>D69*F69</f>
        <v>0</v>
      </c>
      <c r="I69" s="20"/>
      <c r="J69" s="20"/>
      <c r="K69" s="20"/>
      <c r="L69" t="s">
        <v>38</v>
      </c>
    </row>
    <row r="70" spans="1:12" ht="27" customHeight="1">
      <c r="A70" s="330" t="s">
        <v>56</v>
      </c>
      <c r="B70" s="355" t="s">
        <v>57</v>
      </c>
      <c r="C70" s="356"/>
      <c r="D70" s="360"/>
      <c r="E70" s="358"/>
      <c r="F70" s="358"/>
      <c r="G70" s="358"/>
      <c r="H70" s="359"/>
      <c r="I70" s="20"/>
      <c r="J70" s="20"/>
      <c r="K70" s="20"/>
    </row>
    <row r="71" spans="1:12" ht="21.9" customHeight="1">
      <c r="A71" s="331"/>
      <c r="B71" s="355" t="s">
        <v>58</v>
      </c>
      <c r="C71" s="356"/>
      <c r="D71" s="360"/>
      <c r="E71" s="358"/>
      <c r="F71" s="358"/>
      <c r="G71" s="358"/>
      <c r="H71" s="359"/>
      <c r="I71" s="20"/>
      <c r="J71" s="20"/>
      <c r="K71" s="20"/>
    </row>
    <row r="72" spans="1:12" ht="22.5" customHeight="1">
      <c r="A72" s="331"/>
      <c r="B72" s="355" t="s">
        <v>59</v>
      </c>
      <c r="C72" s="356"/>
      <c r="D72" s="360"/>
      <c r="E72" s="358"/>
      <c r="F72" s="358"/>
      <c r="G72" s="358"/>
      <c r="H72" s="359"/>
      <c r="I72" s="20"/>
      <c r="J72" s="20"/>
      <c r="K72" s="20"/>
    </row>
    <row r="73" spans="1:12" ht="21" customHeight="1">
      <c r="A73" s="331"/>
      <c r="B73" s="355" t="s">
        <v>60</v>
      </c>
      <c r="C73" s="356"/>
      <c r="D73" s="360"/>
      <c r="E73" s="358"/>
      <c r="F73" s="358"/>
      <c r="G73" s="358"/>
      <c r="H73" s="359"/>
      <c r="I73" s="20"/>
      <c r="J73" s="20"/>
      <c r="K73" s="20"/>
    </row>
    <row r="74" spans="1:12" ht="21" customHeight="1">
      <c r="A74" s="331"/>
      <c r="B74" s="355" t="s">
        <v>61</v>
      </c>
      <c r="C74" s="356"/>
      <c r="D74" s="360"/>
      <c r="E74" s="358"/>
      <c r="F74" s="358"/>
      <c r="G74" s="358"/>
      <c r="H74" s="359"/>
      <c r="I74" s="20"/>
      <c r="J74" s="20"/>
      <c r="K74" s="20"/>
    </row>
    <row r="75" spans="1:12" ht="19.5" customHeight="1">
      <c r="A75" s="332"/>
      <c r="B75" s="355" t="s">
        <v>62</v>
      </c>
      <c r="C75" s="356"/>
      <c r="D75" s="357"/>
      <c r="E75" s="358"/>
      <c r="F75" s="358"/>
      <c r="G75" s="358"/>
      <c r="H75" s="359"/>
      <c r="I75" s="20"/>
      <c r="J75" s="20"/>
      <c r="K75" s="20"/>
    </row>
    <row r="76" spans="1:12" ht="1.5" customHeight="1">
      <c r="A76" s="277"/>
      <c r="B76" s="278"/>
      <c r="C76" s="278"/>
      <c r="D76" s="279"/>
      <c r="E76" s="279"/>
      <c r="F76" s="279"/>
      <c r="G76" s="279"/>
      <c r="H76" s="280"/>
      <c r="I76" s="20"/>
      <c r="J76" s="20"/>
      <c r="K76" s="20"/>
    </row>
    <row r="77" spans="1:12" ht="12" customHeight="1">
      <c r="A77" s="351" t="s">
        <v>63</v>
      </c>
      <c r="B77" s="351"/>
      <c r="C77" s="351"/>
      <c r="D77" s="351"/>
      <c r="E77" s="281" t="s">
        <v>64</v>
      </c>
      <c r="F77" s="281"/>
      <c r="G77" s="279"/>
      <c r="H77" s="280"/>
      <c r="I77" s="20"/>
      <c r="J77" s="20"/>
      <c r="K77" s="20" t="s">
        <v>0</v>
      </c>
    </row>
    <row r="78" spans="1:12" ht="12" customHeight="1">
      <c r="A78" s="351" t="s">
        <v>65</v>
      </c>
      <c r="B78" s="351"/>
      <c r="C78" s="351"/>
      <c r="D78" s="351"/>
      <c r="E78" s="268"/>
      <c r="F78" s="281"/>
      <c r="G78" s="279"/>
      <c r="H78" s="280"/>
      <c r="I78" s="20"/>
      <c r="J78" s="20"/>
      <c r="K78" s="20" t="s">
        <v>1</v>
      </c>
    </row>
    <row r="79" spans="1:12" ht="12" customHeight="1">
      <c r="A79" s="351" t="s">
        <v>66</v>
      </c>
      <c r="B79" s="351"/>
      <c r="C79" s="351"/>
      <c r="D79" s="351"/>
      <c r="E79" s="268"/>
      <c r="F79" s="281"/>
      <c r="G79" s="279"/>
      <c r="H79" s="280"/>
      <c r="I79" s="20"/>
      <c r="J79" s="20"/>
      <c r="K79" s="20"/>
    </row>
    <row r="80" spans="1:12" ht="12" customHeight="1">
      <c r="A80" s="351" t="s">
        <v>67</v>
      </c>
      <c r="B80" s="351"/>
      <c r="C80" s="351"/>
      <c r="D80" s="351"/>
      <c r="E80" s="268"/>
      <c r="F80" s="281"/>
      <c r="G80" s="279"/>
      <c r="H80" s="280"/>
      <c r="I80" s="20"/>
      <c r="J80" s="20"/>
      <c r="K80" s="20"/>
    </row>
    <row r="81" spans="1:11" ht="12" customHeight="1">
      <c r="A81" s="351" t="s">
        <v>68</v>
      </c>
      <c r="B81" s="351"/>
      <c r="C81" s="351"/>
      <c r="D81" s="351"/>
      <c r="E81" s="268"/>
      <c r="F81" s="281"/>
      <c r="G81" s="279"/>
      <c r="H81" s="280"/>
      <c r="I81" s="20"/>
      <c r="J81" s="20"/>
      <c r="K81" s="20"/>
    </row>
    <row r="82" spans="1:11" ht="12" customHeight="1">
      <c r="A82" s="351" t="s">
        <v>69</v>
      </c>
      <c r="B82" s="351"/>
      <c r="C82" s="351"/>
      <c r="D82" s="351"/>
      <c r="E82" s="268"/>
      <c r="F82" s="281"/>
      <c r="G82" s="279"/>
      <c r="H82" s="280"/>
      <c r="I82" s="20"/>
      <c r="J82" s="20"/>
      <c r="K82" s="20"/>
    </row>
    <row r="83" spans="1:11" ht="12" customHeight="1">
      <c r="A83" s="351" t="s">
        <v>70</v>
      </c>
      <c r="B83" s="351"/>
      <c r="C83" s="351"/>
      <c r="D83" s="351"/>
      <c r="E83" s="268"/>
      <c r="F83" s="281"/>
      <c r="G83" s="279"/>
      <c r="H83" s="280"/>
      <c r="I83" s="20"/>
      <c r="J83" s="20"/>
      <c r="K83" s="20"/>
    </row>
    <row r="84" spans="1:11" ht="12" customHeight="1">
      <c r="A84" s="351" t="s">
        <v>71</v>
      </c>
      <c r="B84" s="351"/>
      <c r="C84" s="351"/>
      <c r="D84" s="351"/>
      <c r="E84" s="268"/>
      <c r="F84" s="281"/>
      <c r="G84" s="279"/>
      <c r="H84" s="280"/>
      <c r="I84" s="20"/>
      <c r="J84" s="20"/>
      <c r="K84" s="20"/>
    </row>
    <row r="85" spans="1:11" ht="12" customHeight="1">
      <c r="A85" s="351" t="s">
        <v>72</v>
      </c>
      <c r="B85" s="351"/>
      <c r="C85" s="351"/>
      <c r="D85" s="351"/>
      <c r="E85" s="268"/>
      <c r="F85" s="281"/>
      <c r="G85" s="279"/>
      <c r="H85" s="280"/>
      <c r="I85" s="20"/>
      <c r="J85" s="20"/>
      <c r="K85" s="20"/>
    </row>
    <row r="86" spans="1:11" ht="15.75" customHeight="1">
      <c r="A86" s="282" t="s">
        <v>73</v>
      </c>
      <c r="B86" s="283"/>
      <c r="C86" s="283"/>
      <c r="D86" s="283"/>
      <c r="E86" s="282" t="s">
        <v>74</v>
      </c>
      <c r="F86" s="283"/>
      <c r="G86" s="284"/>
      <c r="H86" s="285"/>
      <c r="I86" s="20"/>
      <c r="J86" s="20"/>
      <c r="K86" s="20"/>
    </row>
    <row r="87" spans="1:11" ht="15" customHeight="1">
      <c r="A87" s="277"/>
      <c r="B87" s="286"/>
      <c r="C87" s="286"/>
      <c r="D87" s="286"/>
      <c r="E87" s="287" t="s">
        <v>75</v>
      </c>
      <c r="F87" s="286"/>
      <c r="G87" s="286"/>
      <c r="H87" s="288"/>
      <c r="I87" s="20"/>
      <c r="J87" s="20"/>
      <c r="K87" s="20"/>
    </row>
    <row r="88" spans="1:11" ht="15.75" customHeight="1">
      <c r="A88" s="289" t="s">
        <v>76</v>
      </c>
      <c r="B88" s="286"/>
      <c r="C88" s="290" t="s">
        <v>77</v>
      </c>
      <c r="D88" s="286"/>
      <c r="E88" s="291" t="s">
        <v>78</v>
      </c>
      <c r="F88" s="286"/>
      <c r="G88" s="290" t="s">
        <v>79</v>
      </c>
      <c r="H88" s="288"/>
      <c r="I88" s="20"/>
      <c r="J88" s="20"/>
      <c r="K88" s="20"/>
    </row>
    <row r="89" spans="1:11" ht="15.75" customHeight="1">
      <c r="A89" s="277" t="s">
        <v>58</v>
      </c>
      <c r="B89" s="286"/>
      <c r="C89" s="286" t="s">
        <v>80</v>
      </c>
      <c r="D89" s="286"/>
      <c r="E89" s="277" t="s">
        <v>58</v>
      </c>
      <c r="F89" s="286"/>
      <c r="G89" s="286" t="s">
        <v>80</v>
      </c>
      <c r="H89" s="288"/>
      <c r="I89" s="20"/>
      <c r="J89" s="20"/>
      <c r="K89" s="20"/>
    </row>
    <row r="90" spans="1:11" ht="3.75" customHeight="1">
      <c r="A90" s="292"/>
      <c r="B90" s="293"/>
      <c r="C90" s="293"/>
      <c r="D90" s="293"/>
      <c r="E90" s="292"/>
      <c r="F90" s="293"/>
      <c r="G90" s="293"/>
      <c r="H90" s="294"/>
      <c r="I90" s="20"/>
      <c r="J90" s="20"/>
      <c r="K90" s="20"/>
    </row>
    <row r="91" spans="1:11" ht="15.75" customHeight="1">
      <c r="A91" s="352" t="s">
        <v>81</v>
      </c>
      <c r="B91" s="353"/>
      <c r="C91" s="353"/>
      <c r="D91" s="353"/>
      <c r="E91" s="353"/>
      <c r="F91" s="353"/>
      <c r="G91" s="353"/>
      <c r="H91" s="354"/>
      <c r="I91" s="20"/>
      <c r="J91" s="20"/>
      <c r="K91" s="20"/>
    </row>
    <row r="92" spans="1:11" ht="20.25" customHeight="1">
      <c r="A92" s="350"/>
      <c r="B92" s="348"/>
      <c r="C92" s="348"/>
      <c r="D92" s="348"/>
      <c r="E92" s="348"/>
      <c r="F92" s="348"/>
      <c r="G92" s="348"/>
      <c r="H92" s="349"/>
      <c r="I92" s="20"/>
      <c r="J92" s="20"/>
      <c r="K92" s="20"/>
    </row>
    <row r="93" spans="1:11" ht="15.75" customHeight="1">
      <c r="A93" s="350" t="s">
        <v>78</v>
      </c>
      <c r="B93" s="348"/>
      <c r="C93" s="348"/>
      <c r="D93" s="348"/>
      <c r="E93" s="348"/>
      <c r="F93" s="348"/>
      <c r="G93" s="348"/>
      <c r="H93" s="349"/>
      <c r="I93" s="20"/>
      <c r="J93" s="20"/>
      <c r="K93" s="20"/>
    </row>
    <row r="94" spans="1:11" ht="15.75" customHeight="1">
      <c r="A94" s="350" t="s">
        <v>80</v>
      </c>
      <c r="B94" s="348"/>
      <c r="C94" s="348"/>
      <c r="D94" s="348"/>
      <c r="E94" s="348"/>
      <c r="F94" s="348"/>
      <c r="G94" s="348"/>
      <c r="H94" s="349"/>
      <c r="I94" s="20"/>
      <c r="J94" s="20"/>
      <c r="K94" s="20"/>
    </row>
    <row r="95" spans="1:11" ht="1.5" customHeight="1">
      <c r="A95" s="344"/>
      <c r="B95" s="345"/>
      <c r="C95" s="345"/>
      <c r="D95" s="345"/>
      <c r="E95" s="345"/>
      <c r="F95" s="345"/>
      <c r="G95" s="345"/>
      <c r="H95" s="346"/>
      <c r="I95" s="20"/>
      <c r="J95" s="20"/>
      <c r="K95" s="20"/>
    </row>
    <row r="96" spans="1:11" ht="9" customHeight="1">
      <c r="A96" s="295"/>
      <c r="B96" s="296"/>
      <c r="C96" s="296"/>
      <c r="D96" s="296"/>
      <c r="E96" s="296"/>
      <c r="F96" s="296"/>
      <c r="G96" s="296"/>
      <c r="H96" s="297"/>
      <c r="I96" s="20"/>
      <c r="J96" s="20"/>
      <c r="K96" s="20"/>
    </row>
    <row r="97" spans="1:11" ht="14.25" customHeight="1">
      <c r="A97" s="347" t="s">
        <v>82</v>
      </c>
      <c r="B97" s="348"/>
      <c r="C97" s="348"/>
      <c r="D97" s="348"/>
      <c r="E97" s="348"/>
      <c r="F97" s="348"/>
      <c r="G97" s="348"/>
      <c r="H97" s="349"/>
      <c r="I97" s="20"/>
      <c r="J97" s="20"/>
      <c r="K97" s="20"/>
    </row>
    <row r="98" spans="1:11" ht="11.25" customHeight="1">
      <c r="A98" s="350"/>
      <c r="B98" s="348"/>
      <c r="C98" s="348"/>
      <c r="D98" s="348"/>
      <c r="E98" s="348"/>
      <c r="F98" s="348"/>
      <c r="G98" s="348"/>
      <c r="H98" s="349"/>
      <c r="I98" s="20"/>
      <c r="J98" s="20"/>
      <c r="K98" s="20"/>
    </row>
    <row r="99" spans="1:11" ht="15.75" customHeight="1">
      <c r="A99" s="350" t="s">
        <v>78</v>
      </c>
      <c r="B99" s="348"/>
      <c r="C99" s="348"/>
      <c r="D99" s="348"/>
      <c r="E99" s="348"/>
      <c r="F99" s="348"/>
      <c r="G99" s="348"/>
      <c r="H99" s="349"/>
      <c r="I99" s="20"/>
      <c r="J99" s="20"/>
      <c r="K99" s="20"/>
    </row>
    <row r="100" spans="1:11" ht="17.25" customHeight="1">
      <c r="A100" s="350" t="s">
        <v>83</v>
      </c>
      <c r="B100" s="348"/>
      <c r="C100" s="348"/>
      <c r="D100" s="348"/>
      <c r="E100" s="348"/>
      <c r="F100" s="348"/>
      <c r="G100" s="348"/>
      <c r="H100" s="349"/>
      <c r="I100" s="20"/>
      <c r="J100" s="20"/>
      <c r="K100" s="20"/>
    </row>
    <row r="101" spans="1:11" ht="1.5" customHeight="1">
      <c r="A101" s="327"/>
      <c r="B101" s="328"/>
      <c r="C101" s="328"/>
      <c r="D101" s="328"/>
      <c r="E101" s="328"/>
      <c r="F101" s="328"/>
      <c r="G101" s="328"/>
      <c r="H101" s="329"/>
      <c r="I101" s="20"/>
      <c r="J101" s="20"/>
      <c r="K101" s="20"/>
    </row>
    <row r="102" spans="1:11" ht="11.25" customHeight="1"/>
    <row r="103" spans="1:11" ht="11.25" customHeight="1"/>
    <row r="104" spans="1:11" ht="11.25" customHeight="1"/>
    <row r="105" spans="1:11" ht="11.25" customHeight="1"/>
    <row r="106" spans="1:11" ht="11.25" customHeight="1"/>
    <row r="107" spans="1:11" ht="11.25" customHeight="1"/>
    <row r="108" spans="1:11" ht="11.25" customHeight="1"/>
    <row r="109" spans="1:11" ht="11.25" customHeight="1"/>
    <row r="110" spans="1:11" ht="11.25" customHeight="1"/>
  </sheetData>
  <sheetProtection password="CF7A" sheet="1" selectLockedCells="1"/>
  <mergeCells count="77">
    <mergeCell ref="A2:G2"/>
    <mergeCell ref="B4:H4"/>
    <mergeCell ref="A12:H12"/>
    <mergeCell ref="D14:E14"/>
    <mergeCell ref="F15:G15"/>
    <mergeCell ref="H2:H3"/>
    <mergeCell ref="F16:G16"/>
    <mergeCell ref="F17:G17"/>
    <mergeCell ref="F18:G18"/>
    <mergeCell ref="A25:H25"/>
    <mergeCell ref="A28:H28"/>
    <mergeCell ref="B30:H30"/>
    <mergeCell ref="A31:H31"/>
    <mergeCell ref="B32:D32"/>
    <mergeCell ref="B33:H33"/>
    <mergeCell ref="B52:D52"/>
    <mergeCell ref="E52:H52"/>
    <mergeCell ref="B53:D53"/>
    <mergeCell ref="E53:H53"/>
    <mergeCell ref="B55:D55"/>
    <mergeCell ref="E55:H55"/>
    <mergeCell ref="B56:D56"/>
    <mergeCell ref="E56:H56"/>
    <mergeCell ref="B54:D54"/>
    <mergeCell ref="E54:H54"/>
    <mergeCell ref="B57:D57"/>
    <mergeCell ref="E57:H57"/>
    <mergeCell ref="B58:D58"/>
    <mergeCell ref="E58:H58"/>
    <mergeCell ref="B59:D59"/>
    <mergeCell ref="E59:H59"/>
    <mergeCell ref="B60:D60"/>
    <mergeCell ref="E60:H60"/>
    <mergeCell ref="B61:D61"/>
    <mergeCell ref="E61:H61"/>
    <mergeCell ref="B62:D62"/>
    <mergeCell ref="E62:H62"/>
    <mergeCell ref="B63:D63"/>
    <mergeCell ref="B70:C70"/>
    <mergeCell ref="D70:H70"/>
    <mergeCell ref="B71:C71"/>
    <mergeCell ref="D71:H71"/>
    <mergeCell ref="A66:C67"/>
    <mergeCell ref="D66:H67"/>
    <mergeCell ref="B72:C72"/>
    <mergeCell ref="D72:H72"/>
    <mergeCell ref="B73:C73"/>
    <mergeCell ref="D73:H73"/>
    <mergeCell ref="B74:C74"/>
    <mergeCell ref="D74:H74"/>
    <mergeCell ref="B75:C75"/>
    <mergeCell ref="D75:H75"/>
    <mergeCell ref="A77:D77"/>
    <mergeCell ref="A78:D78"/>
    <mergeCell ref="A79:D79"/>
    <mergeCell ref="A94:H94"/>
    <mergeCell ref="A80:D80"/>
    <mergeCell ref="A81:D81"/>
    <mergeCell ref="A82:D82"/>
    <mergeCell ref="A83:D83"/>
    <mergeCell ref="A84:D84"/>
    <mergeCell ref="A101:H101"/>
    <mergeCell ref="A36:A45"/>
    <mergeCell ref="A46:A51"/>
    <mergeCell ref="A52:A63"/>
    <mergeCell ref="A70:A75"/>
    <mergeCell ref="B36:H45"/>
    <mergeCell ref="B46:H51"/>
    <mergeCell ref="A95:H95"/>
    <mergeCell ref="A97:H97"/>
    <mergeCell ref="A98:H98"/>
    <mergeCell ref="A99:H99"/>
    <mergeCell ref="A100:H100"/>
    <mergeCell ref="A85:D85"/>
    <mergeCell ref="A91:H91"/>
    <mergeCell ref="A92:H92"/>
    <mergeCell ref="A93:H93"/>
  </mergeCells>
  <dataValidations count="2">
    <dataValidation type="date" operator="equal" allowBlank="1" showInputMessage="1" showErrorMessage="1" sqref="B30:H30">
      <formula1>B30</formula1>
    </dataValidation>
    <dataValidation type="list" allowBlank="1" showInputMessage="1" showErrorMessage="1" sqref="C35 F35 E78:E85">
      <formula1>$K$77:$K$78</formula1>
    </dataValidation>
  </dataValidations>
  <printOptions horizontalCentered="1" verticalCentered="1"/>
  <pageMargins left="0.25" right="0.25" top="0.6" bottom="0.6" header="0" footer="0"/>
  <pageSetup paperSize="9" orientation="portrait" r:id="rId1"/>
  <headerFooter>
    <oddFooter>&amp;C
………………………………………………………………………………………
Signature and the Official Seal of the Head of the Institution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93"/>
  <sheetViews>
    <sheetView zoomScaleNormal="100" zoomScalePageLayoutView="50" workbookViewId="0">
      <selection activeCell="D5" sqref="D5"/>
    </sheetView>
  </sheetViews>
  <sheetFormatPr defaultColWidth="16.88671875" defaultRowHeight="30.15" customHeight="1"/>
  <cols>
    <col min="1" max="1" width="7.44140625" customWidth="1"/>
    <col min="2" max="2" width="10.6640625" customWidth="1"/>
    <col min="3" max="3" width="10.33203125" customWidth="1"/>
    <col min="4" max="4" width="25.6640625" customWidth="1"/>
    <col min="5" max="5" width="23.33203125" customWidth="1"/>
    <col min="6" max="6" width="16.44140625" customWidth="1"/>
    <col min="7" max="7" width="11.44140625" customWidth="1"/>
    <col min="8" max="8" width="8.109375" customWidth="1"/>
    <col min="9" max="9" width="18.44140625" customWidth="1"/>
    <col min="10" max="10" width="14.33203125" customWidth="1"/>
    <col min="11" max="11" width="7.88671875" customWidth="1"/>
    <col min="12" max="17" width="3.44140625" style="146" customWidth="1"/>
    <col min="18" max="18" width="16.88671875" hidden="1" customWidth="1"/>
    <col min="19" max="19" width="16.88671875" style="1" hidden="1" customWidth="1"/>
    <col min="20" max="20" width="16.88671875" hidden="1" customWidth="1"/>
  </cols>
  <sheetData>
    <row r="1" spans="1:20" ht="30.15" customHeight="1">
      <c r="A1" s="416" t="s">
        <v>28</v>
      </c>
      <c r="B1" s="417"/>
      <c r="C1" s="418"/>
      <c r="D1" s="419">
        <f>'Training Proposal'!$B$32</f>
        <v>0</v>
      </c>
      <c r="E1" s="420"/>
      <c r="F1" s="420"/>
      <c r="G1" s="420"/>
      <c r="H1" s="420"/>
      <c r="I1" s="420"/>
      <c r="J1" s="420"/>
      <c r="K1" s="420"/>
      <c r="L1" s="421"/>
      <c r="M1" s="422"/>
      <c r="N1" s="422"/>
      <c r="O1" s="422"/>
      <c r="P1" s="422"/>
      <c r="Q1" s="422"/>
    </row>
    <row r="2" spans="1:20" ht="30.15" customHeight="1">
      <c r="A2" s="423" t="s">
        <v>84</v>
      </c>
      <c r="B2" s="420"/>
      <c r="C2" s="424"/>
      <c r="D2" s="419">
        <f>'Training Proposal'!$B$33</f>
        <v>0</v>
      </c>
      <c r="E2" s="420"/>
      <c r="F2" s="420"/>
      <c r="G2" s="420"/>
      <c r="H2" s="420"/>
      <c r="I2" s="420"/>
      <c r="J2" s="420"/>
      <c r="K2" s="420"/>
      <c r="L2" s="421"/>
      <c r="M2" s="422"/>
      <c r="N2" s="422"/>
      <c r="O2" s="422"/>
      <c r="P2" s="422"/>
      <c r="Q2" s="422"/>
      <c r="S2" s="1">
        <v>1</v>
      </c>
      <c r="T2" s="54" t="s">
        <v>0</v>
      </c>
    </row>
    <row r="3" spans="1:20" ht="30.15" customHeight="1">
      <c r="A3" s="147" t="s">
        <v>85</v>
      </c>
      <c r="B3" s="148" t="s">
        <v>86</v>
      </c>
      <c r="C3" s="148" t="s">
        <v>87</v>
      </c>
      <c r="D3" s="148" t="s">
        <v>88</v>
      </c>
      <c r="E3" s="148" t="s">
        <v>89</v>
      </c>
      <c r="F3" s="148" t="s">
        <v>90</v>
      </c>
      <c r="G3" s="148" t="s">
        <v>35</v>
      </c>
      <c r="H3" s="148" t="s">
        <v>91</v>
      </c>
      <c r="I3" s="148" t="s">
        <v>92</v>
      </c>
      <c r="J3" s="170" t="s">
        <v>93</v>
      </c>
      <c r="K3" s="171" t="s">
        <v>94</v>
      </c>
      <c r="L3" s="172" t="s">
        <v>95</v>
      </c>
      <c r="M3" s="172" t="s">
        <v>96</v>
      </c>
      <c r="N3" s="172" t="s">
        <v>97</v>
      </c>
      <c r="O3" s="172" t="s">
        <v>98</v>
      </c>
      <c r="P3" s="173" t="s">
        <v>99</v>
      </c>
      <c r="Q3" s="172" t="s">
        <v>100</v>
      </c>
      <c r="S3" s="1">
        <v>2</v>
      </c>
      <c r="T3" s="54" t="s">
        <v>1</v>
      </c>
    </row>
    <row r="4" spans="1:20" ht="30.15" customHeight="1">
      <c r="A4" s="149" t="s">
        <v>101</v>
      </c>
      <c r="B4" s="150">
        <v>0.29166666666666702</v>
      </c>
      <c r="C4" s="150">
        <v>0.33333333333333298</v>
      </c>
      <c r="D4" s="151" t="s">
        <v>102</v>
      </c>
      <c r="E4" s="152"/>
      <c r="F4" s="152"/>
      <c r="G4" s="153"/>
      <c r="H4" s="154"/>
      <c r="I4" s="174">
        <f t="shared" ref="I4:I15" si="0">SUM(K4*H4)</f>
        <v>0</v>
      </c>
      <c r="J4" s="175">
        <f t="shared" ref="J4:J15" si="1">SUM(C4-B4)</f>
        <v>4.1666666666665964E-2</v>
      </c>
      <c r="K4" s="176">
        <f>IF(G4&lt;&gt;"",HOUR(J4),0)</f>
        <v>0</v>
      </c>
      <c r="L4" s="177" t="str">
        <f>IF(G4=1,K4*1,"")</f>
        <v/>
      </c>
      <c r="M4" s="177" t="str">
        <f>IF(G4=2,K4*1,"")</f>
        <v/>
      </c>
      <c r="N4" s="177" t="str">
        <f>IF(G4=3,K4*1,"")</f>
        <v/>
      </c>
      <c r="O4" s="177" t="str">
        <f>IF(G4=4,K4*1,"")</f>
        <v/>
      </c>
      <c r="P4" s="178" t="str">
        <f>IF(G4=5,K4*1,"")</f>
        <v/>
      </c>
      <c r="Q4" s="177"/>
      <c r="S4" s="1">
        <v>3</v>
      </c>
    </row>
    <row r="5" spans="1:20" ht="30.15" customHeight="1">
      <c r="A5" s="155"/>
      <c r="B5" s="156">
        <v>0.33333333333333298</v>
      </c>
      <c r="C5" s="156">
        <v>0.375</v>
      </c>
      <c r="D5" s="308" t="s">
        <v>103</v>
      </c>
      <c r="E5" s="309"/>
      <c r="F5" s="309"/>
      <c r="G5" s="159"/>
      <c r="H5" s="160">
        <f>IF(G5=6,1200,IF(G5=5,1400,IF(G5=4,1600,IF(G5=3,1800,IF(G5=2,2000,IF(G5=1,2400,IF(G5=0,0)))))))</f>
        <v>0</v>
      </c>
      <c r="I5" s="179">
        <f t="shared" si="0"/>
        <v>0</v>
      </c>
      <c r="J5" s="180">
        <f t="shared" si="1"/>
        <v>4.1666666666667018E-2</v>
      </c>
      <c r="K5" s="176">
        <f>IF(G5&lt;&gt;"",HOUR(J5),0)</f>
        <v>0</v>
      </c>
      <c r="L5" s="177" t="str">
        <f>IF(G5=1,K5*1,"")</f>
        <v/>
      </c>
      <c r="M5" s="177" t="str">
        <f>IF(G5=2,K5*1,"")</f>
        <v/>
      </c>
      <c r="N5" s="177" t="str">
        <f>IF(G5=3,K5*1,"")</f>
        <v/>
      </c>
      <c r="O5" s="177" t="str">
        <f>IF(G5=4,K5*1,"")</f>
        <v/>
      </c>
      <c r="P5" s="178" t="str">
        <f>IF(G5=5,K5*1,"")</f>
        <v/>
      </c>
      <c r="Q5" s="177" t="str">
        <f>IF(G5=6,K5*1,"")</f>
        <v/>
      </c>
      <c r="R5" s="31" t="s">
        <v>38</v>
      </c>
      <c r="S5" s="54">
        <v>4</v>
      </c>
      <c r="T5" s="31" t="s">
        <v>38</v>
      </c>
    </row>
    <row r="6" spans="1:20" ht="30.15" customHeight="1">
      <c r="A6" s="155"/>
      <c r="B6" s="156">
        <v>0.375</v>
      </c>
      <c r="C6" s="156">
        <v>0.41666666666666702</v>
      </c>
      <c r="D6" s="308" t="s">
        <v>104</v>
      </c>
      <c r="E6" s="309"/>
      <c r="F6" s="309"/>
      <c r="G6" s="159"/>
      <c r="H6" s="160">
        <f>IF(G6=6,1200,IF(G6=5,1400,IF(G6=4,1600,IF(G6=3,1800,IF(G6=2,2000,IF(G6=1,2400,IF(G6=0,0)))))))</f>
        <v>0</v>
      </c>
      <c r="I6" s="179">
        <f t="shared" si="0"/>
        <v>0</v>
      </c>
      <c r="J6" s="180">
        <f t="shared" si="1"/>
        <v>4.1666666666667018E-2</v>
      </c>
      <c r="K6" s="176">
        <f>IF(G6&lt;&gt;"",HOUR(J6),0)</f>
        <v>0</v>
      </c>
      <c r="L6" s="177" t="str">
        <f t="shared" ref="L6:L15" si="2">IF(G6=1,K6*1,"")</f>
        <v/>
      </c>
      <c r="M6" s="177" t="str">
        <f t="shared" ref="M6:M15" si="3">IF(G6=2,K6*1,"")</f>
        <v/>
      </c>
      <c r="N6" s="177" t="str">
        <f t="shared" ref="N6:N15" si="4">IF(G6=3,K6*1,"")</f>
        <v/>
      </c>
      <c r="O6" s="177" t="str">
        <f t="shared" ref="O6:O15" si="5">IF(G6=4,K6*1,"")</f>
        <v/>
      </c>
      <c r="P6" s="178" t="str">
        <f t="shared" ref="P6:P15" si="6">IF(G6=5,K6*1,"")</f>
        <v/>
      </c>
      <c r="Q6" s="177" t="str">
        <f>IF(G6=6,K6*1,"")</f>
        <v/>
      </c>
      <c r="S6" s="1">
        <v>5</v>
      </c>
    </row>
    <row r="7" spans="1:20" ht="30.15" customHeight="1">
      <c r="A7" s="155"/>
      <c r="B7" s="156">
        <v>0.41666666666666702</v>
      </c>
      <c r="C7" s="156">
        <v>0.4375</v>
      </c>
      <c r="D7" s="161" t="s">
        <v>105</v>
      </c>
      <c r="E7" s="162"/>
      <c r="F7" s="162"/>
      <c r="G7" s="153"/>
      <c r="H7" s="160"/>
      <c r="I7" s="179">
        <f t="shared" si="0"/>
        <v>0</v>
      </c>
      <c r="J7" s="180">
        <f t="shared" si="1"/>
        <v>2.0833333333332982E-2</v>
      </c>
      <c r="K7" s="176">
        <f t="shared" ref="K7:K15" si="7">IF(G7&lt;&gt;"",HOUR(J7),0)</f>
        <v>0</v>
      </c>
      <c r="L7" s="177"/>
      <c r="M7" s="177"/>
      <c r="N7" s="177"/>
      <c r="O7" s="177"/>
      <c r="P7" s="178"/>
      <c r="Q7" s="177"/>
      <c r="R7">
        <f>IF(E7="Yes",300,0)</f>
        <v>0</v>
      </c>
      <c r="S7" s="1">
        <v>6</v>
      </c>
    </row>
    <row r="8" spans="1:20" ht="30.15" customHeight="1">
      <c r="A8" s="155"/>
      <c r="B8" s="156">
        <v>0.4375</v>
      </c>
      <c r="C8" s="156">
        <v>0.47916666666666702</v>
      </c>
      <c r="D8" s="308" t="s">
        <v>106</v>
      </c>
      <c r="E8" s="309"/>
      <c r="F8" s="309"/>
      <c r="G8" s="159"/>
      <c r="H8" s="160">
        <f>IF(G8=6,1200,IF(G8=5,1400,IF(G8=4,1600,IF(G8=3,1800,IF(G8=2,2000,IF(G8=1,2400,IF(G8=0,0)))))))</f>
        <v>0</v>
      </c>
      <c r="I8" s="179">
        <f t="shared" si="0"/>
        <v>0</v>
      </c>
      <c r="J8" s="180">
        <f t="shared" si="1"/>
        <v>4.1666666666667018E-2</v>
      </c>
      <c r="K8" s="176">
        <f t="shared" si="7"/>
        <v>0</v>
      </c>
      <c r="L8" s="177" t="str">
        <f t="shared" si="2"/>
        <v/>
      </c>
      <c r="M8" s="177" t="str">
        <f t="shared" si="3"/>
        <v/>
      </c>
      <c r="N8" s="177" t="str">
        <f t="shared" si="4"/>
        <v/>
      </c>
      <c r="O8" s="177" t="str">
        <f t="shared" si="5"/>
        <v/>
      </c>
      <c r="P8" s="178" t="str">
        <f t="shared" si="6"/>
        <v/>
      </c>
      <c r="Q8" s="177" t="str">
        <f t="shared" ref="Q8:Q15" si="8">IF(G8=6,K8*1,"")</f>
        <v/>
      </c>
    </row>
    <row r="9" spans="1:20" ht="30.15" customHeight="1">
      <c r="A9" s="155"/>
      <c r="B9" s="156">
        <v>0.47916666666666702</v>
      </c>
      <c r="C9" s="156">
        <v>0.52083333333333304</v>
      </c>
      <c r="D9" s="308" t="s">
        <v>107</v>
      </c>
      <c r="E9" s="309"/>
      <c r="F9" s="309"/>
      <c r="G9" s="159"/>
      <c r="H9" s="160">
        <f>IF(G9=6,1200,IF(G9=5,1400,IF(G9=4,1600,IF(G9=3,1800,IF(G9=2,2000,IF(G9=1,2400,IF(G9=0,0)))))))</f>
        <v>0</v>
      </c>
      <c r="I9" s="179">
        <f t="shared" ref="I9" si="9">SUM(K9*H9)</f>
        <v>0</v>
      </c>
      <c r="J9" s="180">
        <f t="shared" ref="J9" si="10">SUM(C9-B9)</f>
        <v>4.1666666666666019E-2</v>
      </c>
      <c r="K9" s="176">
        <f t="shared" si="7"/>
        <v>0</v>
      </c>
      <c r="L9" s="177" t="str">
        <f t="shared" si="2"/>
        <v/>
      </c>
      <c r="M9" s="177" t="str">
        <f t="shared" si="3"/>
        <v/>
      </c>
      <c r="N9" s="177" t="str">
        <f t="shared" si="4"/>
        <v/>
      </c>
      <c r="O9" s="177" t="str">
        <f t="shared" si="5"/>
        <v/>
      </c>
      <c r="P9" s="178" t="str">
        <f t="shared" si="6"/>
        <v/>
      </c>
      <c r="Q9" s="177"/>
      <c r="S9"/>
    </row>
    <row r="10" spans="1:20" ht="30.15" customHeight="1">
      <c r="A10" s="155"/>
      <c r="B10" s="156">
        <v>0.52083333333333304</v>
      </c>
      <c r="C10" s="156">
        <v>0.5625</v>
      </c>
      <c r="D10" s="308" t="s">
        <v>108</v>
      </c>
      <c r="E10" s="309"/>
      <c r="F10" s="309"/>
      <c r="G10" s="159"/>
      <c r="H10" s="160">
        <f>IF(G10=6,1200,IF(G10=5,1400,IF(G10=4,1600,IF(G10=3,1800,IF(G10=2,2000,IF(G10=1,2400,IF(G10=0,0)))))))</f>
        <v>0</v>
      </c>
      <c r="I10" s="179">
        <f t="shared" si="0"/>
        <v>0</v>
      </c>
      <c r="J10" s="180">
        <f t="shared" si="1"/>
        <v>4.1666666666666963E-2</v>
      </c>
      <c r="K10" s="176">
        <f t="shared" si="7"/>
        <v>0</v>
      </c>
      <c r="L10" s="177" t="str">
        <f t="shared" si="2"/>
        <v/>
      </c>
      <c r="M10" s="177" t="str">
        <f t="shared" si="3"/>
        <v/>
      </c>
      <c r="N10" s="177" t="str">
        <f t="shared" si="4"/>
        <v/>
      </c>
      <c r="O10" s="177" t="str">
        <f t="shared" si="5"/>
        <v/>
      </c>
      <c r="P10" s="178" t="str">
        <f t="shared" si="6"/>
        <v/>
      </c>
      <c r="Q10" s="177" t="str">
        <f t="shared" si="8"/>
        <v/>
      </c>
    </row>
    <row r="11" spans="1:20" ht="30.15" customHeight="1">
      <c r="A11" s="155"/>
      <c r="B11" s="156">
        <v>0.5625</v>
      </c>
      <c r="C11" s="156">
        <v>0.58333333333333304</v>
      </c>
      <c r="D11" s="161" t="s">
        <v>109</v>
      </c>
      <c r="E11" s="162"/>
      <c r="F11" s="162"/>
      <c r="G11" s="153"/>
      <c r="H11" s="160"/>
      <c r="I11" s="179">
        <f t="shared" si="0"/>
        <v>0</v>
      </c>
      <c r="J11" s="180">
        <f t="shared" si="1"/>
        <v>2.0833333333333037E-2</v>
      </c>
      <c r="K11" s="176">
        <f t="shared" si="7"/>
        <v>0</v>
      </c>
      <c r="L11" s="177"/>
      <c r="M11" s="177"/>
      <c r="N11" s="177"/>
      <c r="O11" s="177"/>
      <c r="P11" s="178"/>
      <c r="Q11" s="177"/>
      <c r="R11">
        <f>IF(E11="Yes",500,0)</f>
        <v>0</v>
      </c>
    </row>
    <row r="12" spans="1:20" ht="30.15" customHeight="1">
      <c r="A12" s="155"/>
      <c r="B12" s="156">
        <v>0.58333333333333304</v>
      </c>
      <c r="C12" s="156">
        <v>0.625</v>
      </c>
      <c r="D12" s="308" t="s">
        <v>110</v>
      </c>
      <c r="E12" s="309"/>
      <c r="F12" s="309"/>
      <c r="G12" s="159"/>
      <c r="H12" s="160">
        <f>IF(G12=6,1200,IF(G12=5,1400,IF(G12=4,1600,IF(G12=3,1800,IF(G12=2,2000,IF(G12=1,2400,IF(G12=0,0)))))))</f>
        <v>0</v>
      </c>
      <c r="I12" s="179">
        <f t="shared" si="0"/>
        <v>0</v>
      </c>
      <c r="J12" s="180">
        <f t="shared" si="1"/>
        <v>4.1666666666666963E-2</v>
      </c>
      <c r="K12" s="176">
        <f t="shared" si="7"/>
        <v>0</v>
      </c>
      <c r="L12" s="177" t="str">
        <f t="shared" si="2"/>
        <v/>
      </c>
      <c r="M12" s="177" t="str">
        <f t="shared" si="3"/>
        <v/>
      </c>
      <c r="N12" s="177" t="str">
        <f t="shared" si="4"/>
        <v/>
      </c>
      <c r="O12" s="177" t="str">
        <f t="shared" si="5"/>
        <v/>
      </c>
      <c r="P12" s="178" t="str">
        <f t="shared" si="6"/>
        <v/>
      </c>
      <c r="Q12" s="177" t="str">
        <f t="shared" si="8"/>
        <v/>
      </c>
    </row>
    <row r="13" spans="1:20" ht="30.15" customHeight="1">
      <c r="A13" s="155"/>
      <c r="B13" s="156">
        <v>0.625</v>
      </c>
      <c r="C13" s="156">
        <v>0.63541666666666696</v>
      </c>
      <c r="D13" s="161" t="s">
        <v>105</v>
      </c>
      <c r="E13" s="162"/>
      <c r="F13" s="162"/>
      <c r="G13" s="163"/>
      <c r="H13" s="160"/>
      <c r="I13" s="179">
        <f t="shared" si="0"/>
        <v>0</v>
      </c>
      <c r="J13" s="180">
        <f t="shared" si="1"/>
        <v>1.0416666666666963E-2</v>
      </c>
      <c r="K13" s="176">
        <f t="shared" si="7"/>
        <v>0</v>
      </c>
      <c r="L13" s="177"/>
      <c r="M13" s="177"/>
      <c r="N13" s="177"/>
      <c r="O13" s="177"/>
      <c r="P13" s="178"/>
      <c r="Q13" s="177"/>
      <c r="R13">
        <f>IF(E13="Yes",200,0)</f>
        <v>0</v>
      </c>
    </row>
    <row r="14" spans="1:20" ht="30.15" customHeight="1">
      <c r="A14" s="155"/>
      <c r="B14" s="156">
        <v>0.63541666666666696</v>
      </c>
      <c r="C14" s="156">
        <v>0.67708333333333304</v>
      </c>
      <c r="D14" s="308" t="s">
        <v>111</v>
      </c>
      <c r="E14" s="309"/>
      <c r="F14" s="309"/>
      <c r="G14" s="159"/>
      <c r="H14" s="160">
        <f>IF(G14=6,1200,IF(G14=5,1400,IF(G14=4,1600,IF(G14=3,1800,IF(G14=2,2000,IF(G14=1,2400,IF(G14=0,0)))))))</f>
        <v>0</v>
      </c>
      <c r="I14" s="179">
        <f t="shared" ref="I14" si="11">SUM(K14*H14)</f>
        <v>0</v>
      </c>
      <c r="J14" s="180">
        <f t="shared" ref="J14" si="12">SUM(C14-B14)</f>
        <v>4.1666666666666075E-2</v>
      </c>
      <c r="K14" s="176">
        <f t="shared" si="7"/>
        <v>0</v>
      </c>
      <c r="L14" s="177" t="str">
        <f t="shared" ref="L14" si="13">IF(G14=1,K14*1,"")</f>
        <v/>
      </c>
      <c r="M14" s="177" t="str">
        <f t="shared" ref="M14" si="14">IF(G14=2,K14*1,"")</f>
        <v/>
      </c>
      <c r="N14" s="177" t="str">
        <f t="shared" ref="N14" si="15">IF(G14=3,K14*1,"")</f>
        <v/>
      </c>
      <c r="O14" s="177" t="str">
        <f t="shared" ref="O14" si="16">IF(G14=4,K14*1,"")</f>
        <v/>
      </c>
      <c r="P14" s="178" t="str">
        <f t="shared" ref="P14" si="17">IF(G14=5,K14*1,"")</f>
        <v/>
      </c>
      <c r="Q14" s="177" t="str">
        <f t="shared" ref="Q14" si="18">IF(G14=6,K14*1,"")</f>
        <v/>
      </c>
    </row>
    <row r="15" spans="1:20" ht="30.15" customHeight="1">
      <c r="A15" s="155"/>
      <c r="B15" s="156">
        <v>0.67708333333333304</v>
      </c>
      <c r="C15" s="156">
        <v>0.71875</v>
      </c>
      <c r="D15" s="308" t="s">
        <v>112</v>
      </c>
      <c r="E15" s="309"/>
      <c r="F15" s="309"/>
      <c r="G15" s="159"/>
      <c r="H15" s="160">
        <f>IF(G15=6,1200,IF(G15=5,1400,IF(G15=4,1600,IF(G15=3,1800,IF(G15=2,2000,IF(G15=1,2400,IF(G15=0,0)))))))</f>
        <v>0</v>
      </c>
      <c r="I15" s="179">
        <f t="shared" si="0"/>
        <v>0</v>
      </c>
      <c r="J15" s="180">
        <f t="shared" si="1"/>
        <v>4.1666666666666963E-2</v>
      </c>
      <c r="K15" s="176">
        <f t="shared" si="7"/>
        <v>0</v>
      </c>
      <c r="L15" s="177" t="str">
        <f t="shared" si="2"/>
        <v/>
      </c>
      <c r="M15" s="177" t="str">
        <f t="shared" si="3"/>
        <v/>
      </c>
      <c r="N15" s="177" t="str">
        <f t="shared" si="4"/>
        <v/>
      </c>
      <c r="O15" s="177" t="str">
        <f t="shared" si="5"/>
        <v/>
      </c>
      <c r="P15" s="178" t="str">
        <f t="shared" si="6"/>
        <v/>
      </c>
      <c r="Q15" s="177" t="str">
        <f t="shared" si="8"/>
        <v/>
      </c>
    </row>
    <row r="16" spans="1:20" ht="30.15" customHeight="1">
      <c r="A16" s="164" t="s">
        <v>113</v>
      </c>
      <c r="B16" s="165"/>
      <c r="C16" s="166"/>
      <c r="D16" s="166"/>
      <c r="E16" s="167" t="s">
        <v>114</v>
      </c>
      <c r="F16" s="168" t="str">
        <f>IF(K16&gt;10,"PLEASE CHECK","OK")</f>
        <v>OK</v>
      </c>
      <c r="G16" s="166"/>
      <c r="H16" s="169"/>
      <c r="I16" s="181">
        <f>SUM(I4:I15)</f>
        <v>0</v>
      </c>
      <c r="J16" s="182">
        <f>SUM(J4:J15)</f>
        <v>0.42708333333333298</v>
      </c>
      <c r="K16" s="166">
        <f>(K5+K6+K8+K9+K10+K11+K12+K14+K15)</f>
        <v>0</v>
      </c>
      <c r="L16" s="183">
        <f t="shared" ref="L16:R16" si="19">SUM(L4:L15)</f>
        <v>0</v>
      </c>
      <c r="M16" s="183">
        <f t="shared" si="19"/>
        <v>0</v>
      </c>
      <c r="N16" s="183">
        <f t="shared" si="19"/>
        <v>0</v>
      </c>
      <c r="O16" s="183">
        <f t="shared" si="19"/>
        <v>0</v>
      </c>
      <c r="P16" s="184">
        <f t="shared" si="19"/>
        <v>0</v>
      </c>
      <c r="Q16" s="184">
        <f t="shared" si="19"/>
        <v>0</v>
      </c>
      <c r="R16" s="186">
        <f t="shared" si="19"/>
        <v>0</v>
      </c>
    </row>
    <row r="17" spans="1:18" ht="30.15" customHeight="1">
      <c r="A17" s="155" t="s">
        <v>115</v>
      </c>
      <c r="B17" s="150">
        <v>0.29166666666666702</v>
      </c>
      <c r="C17" s="150">
        <v>0.33333333333333298</v>
      </c>
      <c r="D17" s="151" t="s">
        <v>102</v>
      </c>
      <c r="E17" s="152"/>
      <c r="F17" s="152"/>
      <c r="G17" s="153"/>
      <c r="H17" s="154"/>
      <c r="I17" s="174">
        <f t="shared" ref="I17:I28" si="20">SUM(K17*H17)</f>
        <v>0</v>
      </c>
      <c r="J17" s="175">
        <f t="shared" ref="J17:J26" si="21">SUM(C17-B17)</f>
        <v>4.1666666666665964E-2</v>
      </c>
      <c r="K17" s="176">
        <f>IF(G17&lt;&gt;"",HOUR(J17),0)</f>
        <v>0</v>
      </c>
      <c r="L17" s="177" t="str">
        <f>IF(G17=1,K17*1,"")</f>
        <v/>
      </c>
      <c r="M17" s="177" t="str">
        <f>IF(G17=2,K17*1,"")</f>
        <v/>
      </c>
      <c r="N17" s="177" t="str">
        <f>IF(G17=3,K17*1,"")</f>
        <v/>
      </c>
      <c r="O17" s="177" t="str">
        <f>IF(G17=4,K17*1,"")</f>
        <v/>
      </c>
      <c r="P17" s="178" t="str">
        <f>IF(G17=5,K17*1,"")</f>
        <v/>
      </c>
      <c r="Q17" s="177"/>
    </row>
    <row r="18" spans="1:18" ht="30.15" customHeight="1">
      <c r="A18" s="155"/>
      <c r="B18" s="156">
        <v>0.33333333333333298</v>
      </c>
      <c r="C18" s="156">
        <v>0.375</v>
      </c>
      <c r="D18" s="308" t="s">
        <v>103</v>
      </c>
      <c r="E18" s="309"/>
      <c r="F18" s="309"/>
      <c r="G18" s="159"/>
      <c r="H18" s="160">
        <f>IF(G18=6,1200,IF(G18=5,1400,IF(G18=4,1600,IF(G18=3,1800,IF(G18=2,2000,IF(G18=1,2400,IF(G18=0,0)))))))</f>
        <v>0</v>
      </c>
      <c r="I18" s="179">
        <f t="shared" si="20"/>
        <v>0</v>
      </c>
      <c r="J18" s="180">
        <f t="shared" si="21"/>
        <v>4.1666666666667018E-2</v>
      </c>
      <c r="K18" s="176">
        <f>IF(G18&lt;&gt;"",HOUR(J18),0)</f>
        <v>0</v>
      </c>
      <c r="L18" s="177" t="str">
        <f>IF(G18=1,K18*1,"")</f>
        <v/>
      </c>
      <c r="M18" s="177" t="str">
        <f>IF(G18=2,K18*1,"")</f>
        <v/>
      </c>
      <c r="N18" s="177" t="str">
        <f>IF(G18=3,K18*1,"")</f>
        <v/>
      </c>
      <c r="O18" s="177" t="str">
        <f>IF(G18=4,K18*1,"")</f>
        <v/>
      </c>
      <c r="P18" s="178" t="str">
        <f>IF(G18=5,K18*1,"")</f>
        <v/>
      </c>
      <c r="Q18" s="177" t="str">
        <f>IF(G18=6,K18*1,"")</f>
        <v/>
      </c>
      <c r="R18" s="31" t="s">
        <v>38</v>
      </c>
    </row>
    <row r="19" spans="1:18" ht="30.15" customHeight="1">
      <c r="A19" s="155"/>
      <c r="B19" s="156">
        <v>0.375</v>
      </c>
      <c r="C19" s="156">
        <v>0.41666666666666702</v>
      </c>
      <c r="D19" s="308" t="s">
        <v>104</v>
      </c>
      <c r="E19" s="309"/>
      <c r="F19" s="309"/>
      <c r="G19" s="159"/>
      <c r="H19" s="160">
        <f>IF(G19=6,1200,IF(G19=5,1400,IF(G19=4,1600,IF(G19=3,1800,IF(G19=2,2000,IF(G19=1,2400,IF(G19=0,0)))))))</f>
        <v>0</v>
      </c>
      <c r="I19" s="179">
        <f t="shared" si="20"/>
        <v>0</v>
      </c>
      <c r="J19" s="180">
        <f t="shared" si="21"/>
        <v>4.1666666666667018E-2</v>
      </c>
      <c r="K19" s="176">
        <f>IF(G19&lt;&gt;"",HOUR(J19),0)</f>
        <v>0</v>
      </c>
      <c r="L19" s="177" t="str">
        <f t="shared" ref="L19" si="22">IF(G19=1,K19*1,"")</f>
        <v/>
      </c>
      <c r="M19" s="177" t="str">
        <f t="shared" ref="M19" si="23">IF(G19=2,K19*1,"")</f>
        <v/>
      </c>
      <c r="N19" s="177" t="str">
        <f t="shared" ref="N19" si="24">IF(G19=3,K19*1,"")</f>
        <v/>
      </c>
      <c r="O19" s="177" t="str">
        <f t="shared" ref="O19" si="25">IF(G19=4,K19*1,"")</f>
        <v/>
      </c>
      <c r="P19" s="178" t="str">
        <f t="shared" ref="P19" si="26">IF(G19=5,K19*1,"")</f>
        <v/>
      </c>
      <c r="Q19" s="177" t="str">
        <f>IF(G19=6,K19*1,"")</f>
        <v/>
      </c>
    </row>
    <row r="20" spans="1:18" ht="30.15" customHeight="1">
      <c r="A20" s="155"/>
      <c r="B20" s="156">
        <v>0.41666666666666702</v>
      </c>
      <c r="C20" s="156">
        <v>0.4375</v>
      </c>
      <c r="D20" s="161" t="s">
        <v>105</v>
      </c>
      <c r="E20" s="162"/>
      <c r="F20" s="162"/>
      <c r="G20" s="153"/>
      <c r="H20" s="160"/>
      <c r="I20" s="179">
        <f t="shared" si="20"/>
        <v>0</v>
      </c>
      <c r="J20" s="180">
        <f t="shared" si="21"/>
        <v>2.0833333333332982E-2</v>
      </c>
      <c r="K20" s="176">
        <f t="shared" ref="K20:K22" si="27">IF(G20&lt;&gt;"",HOUR(J20),0)</f>
        <v>0</v>
      </c>
      <c r="L20" s="177"/>
      <c r="M20" s="177"/>
      <c r="N20" s="177"/>
      <c r="O20" s="177"/>
      <c r="P20" s="178"/>
      <c r="Q20" s="177"/>
      <c r="R20">
        <f>IF(E20="Yes",300,0)</f>
        <v>0</v>
      </c>
    </row>
    <row r="21" spans="1:18" ht="30.15" customHeight="1">
      <c r="A21" s="155"/>
      <c r="B21" s="156">
        <v>0.4375</v>
      </c>
      <c r="C21" s="156">
        <v>0.47916666666666702</v>
      </c>
      <c r="D21" s="308" t="s">
        <v>106</v>
      </c>
      <c r="E21" s="309"/>
      <c r="F21" s="309"/>
      <c r="G21" s="159"/>
      <c r="H21" s="160">
        <f>IF(G21=6,1200,IF(G21=5,1400,IF(G21=4,1600,IF(G21=3,1800,IF(G21=2,2000,IF(G21=1,2400,IF(G21=0,0)))))))</f>
        <v>0</v>
      </c>
      <c r="I21" s="179">
        <f t="shared" si="20"/>
        <v>0</v>
      </c>
      <c r="J21" s="180">
        <f t="shared" si="21"/>
        <v>4.1666666666667018E-2</v>
      </c>
      <c r="K21" s="176">
        <f t="shared" si="27"/>
        <v>0</v>
      </c>
      <c r="L21" s="177" t="str">
        <f t="shared" ref="L21:L23" si="28">IF(G21=1,K21*1,"")</f>
        <v/>
      </c>
      <c r="M21" s="177" t="str">
        <f t="shared" ref="M21:M23" si="29">IF(G21=2,K21*1,"")</f>
        <v/>
      </c>
      <c r="N21" s="177" t="str">
        <f t="shared" ref="N21:N23" si="30">IF(G21=3,K21*1,"")</f>
        <v/>
      </c>
      <c r="O21" s="177" t="str">
        <f t="shared" ref="O21:O23" si="31">IF(G21=4,K21*1,"")</f>
        <v/>
      </c>
      <c r="P21" s="178" t="str">
        <f t="shared" ref="P21:P23" si="32">IF(G21=5,K21*1,"")</f>
        <v/>
      </c>
      <c r="Q21" s="177" t="str">
        <f t="shared" ref="Q21" si="33">IF(G21=6,K21*1,"")</f>
        <v/>
      </c>
    </row>
    <row r="22" spans="1:18" ht="30.15" customHeight="1">
      <c r="A22" s="155"/>
      <c r="B22" s="156">
        <v>0.47916666666666702</v>
      </c>
      <c r="C22" s="156">
        <v>0.52083333333333304</v>
      </c>
      <c r="D22" s="308" t="s">
        <v>107</v>
      </c>
      <c r="E22" s="309"/>
      <c r="F22" s="309"/>
      <c r="G22" s="159"/>
      <c r="H22" s="160">
        <f>IF(G22=6,1200,IF(G22=5,1400,IF(G22=4,1600,IF(G22=3,1800,IF(G22=2,2000,IF(G22=1,2400,IF(G22=0,0)))))))</f>
        <v>0</v>
      </c>
      <c r="I22" s="179">
        <f t="shared" si="20"/>
        <v>0</v>
      </c>
      <c r="J22" s="180">
        <f t="shared" si="21"/>
        <v>4.1666666666666019E-2</v>
      </c>
      <c r="K22" s="176">
        <f t="shared" si="27"/>
        <v>0</v>
      </c>
      <c r="L22" s="177" t="str">
        <f t="shared" si="28"/>
        <v/>
      </c>
      <c r="M22" s="177" t="str">
        <f t="shared" si="29"/>
        <v/>
      </c>
      <c r="N22" s="177" t="str">
        <f t="shared" si="30"/>
        <v/>
      </c>
      <c r="O22" s="177" t="str">
        <f t="shared" si="31"/>
        <v/>
      </c>
      <c r="P22" s="178" t="str">
        <f t="shared" si="32"/>
        <v/>
      </c>
      <c r="Q22" s="177"/>
    </row>
    <row r="23" spans="1:18" ht="30.15" customHeight="1">
      <c r="A23" s="155"/>
      <c r="B23" s="156">
        <v>0.52083333333333304</v>
      </c>
      <c r="C23" s="156">
        <v>0.5625</v>
      </c>
      <c r="D23" s="308" t="s">
        <v>108</v>
      </c>
      <c r="E23" s="309"/>
      <c r="F23" s="309"/>
      <c r="G23" s="159"/>
      <c r="H23" s="160">
        <f>IF(G23=6,1200,IF(G23=5,1400,IF(G23=4,1600,IF(G23=3,1800,IF(G23=2,2000,IF(G23=1,2400,IF(G23=0,0)))))))</f>
        <v>0</v>
      </c>
      <c r="I23" s="179">
        <f t="shared" si="20"/>
        <v>0</v>
      </c>
      <c r="J23" s="180">
        <f t="shared" si="21"/>
        <v>4.1666666666666963E-2</v>
      </c>
      <c r="K23" s="176">
        <f t="shared" ref="K23:K28" si="34">IF(G23&lt;&gt;"",HOUR(J23),0)</f>
        <v>0</v>
      </c>
      <c r="L23" s="177" t="str">
        <f t="shared" si="28"/>
        <v/>
      </c>
      <c r="M23" s="177" t="str">
        <f t="shared" si="29"/>
        <v/>
      </c>
      <c r="N23" s="177" t="str">
        <f t="shared" si="30"/>
        <v/>
      </c>
      <c r="O23" s="177" t="str">
        <f t="shared" si="31"/>
        <v/>
      </c>
      <c r="P23" s="178" t="str">
        <f t="shared" si="32"/>
        <v/>
      </c>
      <c r="Q23" s="177" t="str">
        <f t="shared" ref="Q23" si="35">IF(G23=6,K23*1,"")</f>
        <v/>
      </c>
    </row>
    <row r="24" spans="1:18" ht="30.15" customHeight="1">
      <c r="A24" s="155"/>
      <c r="B24" s="156">
        <v>0.5625</v>
      </c>
      <c r="C24" s="156">
        <v>0.58333333333333304</v>
      </c>
      <c r="D24" s="161" t="s">
        <v>109</v>
      </c>
      <c r="E24" s="162"/>
      <c r="F24" s="162"/>
      <c r="G24" s="153"/>
      <c r="H24" s="160"/>
      <c r="I24" s="179">
        <f t="shared" si="20"/>
        <v>0</v>
      </c>
      <c r="J24" s="180">
        <f t="shared" si="21"/>
        <v>2.0833333333333037E-2</v>
      </c>
      <c r="K24" s="176">
        <f t="shared" si="34"/>
        <v>0</v>
      </c>
      <c r="L24" s="177"/>
      <c r="M24" s="177"/>
      <c r="N24" s="177"/>
      <c r="O24" s="177"/>
      <c r="P24" s="178"/>
      <c r="Q24" s="177"/>
      <c r="R24">
        <f>IF(E24="Yes",500,0)</f>
        <v>0</v>
      </c>
    </row>
    <row r="25" spans="1:18" ht="30.15" customHeight="1">
      <c r="A25" s="155"/>
      <c r="B25" s="156">
        <v>0.58333333333333304</v>
      </c>
      <c r="C25" s="156">
        <v>0.625</v>
      </c>
      <c r="D25" s="308" t="s">
        <v>110</v>
      </c>
      <c r="E25" s="309"/>
      <c r="F25" s="309"/>
      <c r="G25" s="159"/>
      <c r="H25" s="160">
        <f>IF(G25=6,1200,IF(G25=5,1400,IF(G25=4,1600,IF(G25=3,1800,IF(G25=2,2000,IF(G25=1,2400,IF(G25=0,0)))))))</f>
        <v>0</v>
      </c>
      <c r="I25" s="179">
        <f t="shared" si="20"/>
        <v>0</v>
      </c>
      <c r="J25" s="180">
        <f t="shared" si="21"/>
        <v>4.1666666666666963E-2</v>
      </c>
      <c r="K25" s="176">
        <f t="shared" si="34"/>
        <v>0</v>
      </c>
      <c r="L25" s="177" t="str">
        <f t="shared" ref="L25" si="36">IF(G25=1,K25*1,"")</f>
        <v/>
      </c>
      <c r="M25" s="177" t="str">
        <f t="shared" ref="M25" si="37">IF(G25=2,K25*1,"")</f>
        <v/>
      </c>
      <c r="N25" s="177" t="str">
        <f t="shared" ref="N25" si="38">IF(G25=3,K25*1,"")</f>
        <v/>
      </c>
      <c r="O25" s="177" t="str">
        <f t="shared" ref="O25" si="39">IF(G25=4,K25*1,"")</f>
        <v/>
      </c>
      <c r="P25" s="178" t="str">
        <f t="shared" ref="P25" si="40">IF(G25=5,K25*1,"")</f>
        <v/>
      </c>
      <c r="Q25" s="177" t="str">
        <f t="shared" ref="Q25" si="41">IF(G25=6,K25*1,"")</f>
        <v/>
      </c>
    </row>
    <row r="26" spans="1:18" ht="30.15" customHeight="1">
      <c r="A26" s="155"/>
      <c r="B26" s="156">
        <v>0.625</v>
      </c>
      <c r="C26" s="156">
        <v>0.63541666666666696</v>
      </c>
      <c r="D26" s="161" t="s">
        <v>105</v>
      </c>
      <c r="E26" s="162"/>
      <c r="F26" s="162"/>
      <c r="G26" s="163"/>
      <c r="H26" s="160"/>
      <c r="I26" s="179">
        <f t="shared" si="20"/>
        <v>0</v>
      </c>
      <c r="J26" s="180">
        <f t="shared" si="21"/>
        <v>1.0416666666666963E-2</v>
      </c>
      <c r="K26" s="176">
        <f t="shared" si="34"/>
        <v>0</v>
      </c>
      <c r="L26" s="177"/>
      <c r="M26" s="177"/>
      <c r="N26" s="177"/>
      <c r="O26" s="177"/>
      <c r="P26" s="178"/>
      <c r="Q26" s="177"/>
      <c r="R26">
        <f>IF(E26="Yes",200,0)</f>
        <v>0</v>
      </c>
    </row>
    <row r="27" spans="1:18" ht="30.15" customHeight="1">
      <c r="A27" s="155"/>
      <c r="B27" s="156">
        <v>0.63541666666666696</v>
      </c>
      <c r="C27" s="156">
        <v>0.67708333333333304</v>
      </c>
      <c r="D27" s="308" t="s">
        <v>111</v>
      </c>
      <c r="E27" s="309"/>
      <c r="F27" s="309"/>
      <c r="G27" s="159"/>
      <c r="H27" s="160">
        <f>IF(G27=6,1200,IF(G27=5,1400,IF(G27=4,1600,IF(G27=3,1800,IF(G27=2,2000,IF(G27=1,2400,IF(G27=0,0)))))))</f>
        <v>0</v>
      </c>
      <c r="I27" s="179">
        <f t="shared" si="20"/>
        <v>0</v>
      </c>
      <c r="J27" s="180">
        <f t="shared" ref="J27:J28" si="42">SUM(C27-B27)</f>
        <v>4.1666666666666075E-2</v>
      </c>
      <c r="K27" s="176">
        <f t="shared" si="34"/>
        <v>0</v>
      </c>
      <c r="L27" s="177" t="str">
        <f t="shared" ref="L27:L28" si="43">IF(G27=1,K27*1,"")</f>
        <v/>
      </c>
      <c r="M27" s="177" t="str">
        <f t="shared" ref="M27:M28" si="44">IF(G27=2,K27*1,"")</f>
        <v/>
      </c>
      <c r="N27" s="177" t="str">
        <f t="shared" ref="N27:N28" si="45">IF(G27=3,K27*1,"")</f>
        <v/>
      </c>
      <c r="O27" s="177" t="str">
        <f t="shared" ref="O27:O28" si="46">IF(G27=4,K27*1,"")</f>
        <v/>
      </c>
      <c r="P27" s="178" t="str">
        <f t="shared" ref="P27:P28" si="47">IF(G27=5,K27*1,"")</f>
        <v/>
      </c>
      <c r="Q27" s="177" t="str">
        <f t="shared" ref="Q27:Q28" si="48">IF(G27=6,K27*1,"")</f>
        <v/>
      </c>
    </row>
    <row r="28" spans="1:18" ht="30.15" customHeight="1">
      <c r="A28" s="155"/>
      <c r="B28" s="156">
        <v>0.67708333333333304</v>
      </c>
      <c r="C28" s="156">
        <v>0.71875</v>
      </c>
      <c r="D28" s="308" t="s">
        <v>112</v>
      </c>
      <c r="E28" s="309"/>
      <c r="F28" s="309"/>
      <c r="G28" s="159"/>
      <c r="H28" s="160">
        <f>IF(G28=6,1200,IF(G28=5,1400,IF(G28=4,1600,IF(G28=3,1800,IF(G28=2,2000,IF(G28=1,2400,IF(G28=0,0)))))))</f>
        <v>0</v>
      </c>
      <c r="I28" s="179">
        <f t="shared" si="20"/>
        <v>0</v>
      </c>
      <c r="J28" s="180">
        <f t="shared" si="42"/>
        <v>4.1666666666666963E-2</v>
      </c>
      <c r="K28" s="176">
        <f t="shared" si="34"/>
        <v>0</v>
      </c>
      <c r="L28" s="177" t="str">
        <f t="shared" si="43"/>
        <v/>
      </c>
      <c r="M28" s="177" t="str">
        <f t="shared" si="44"/>
        <v/>
      </c>
      <c r="N28" s="177" t="str">
        <f t="shared" si="45"/>
        <v/>
      </c>
      <c r="O28" s="177" t="str">
        <f t="shared" si="46"/>
        <v/>
      </c>
      <c r="P28" s="178" t="str">
        <f t="shared" si="47"/>
        <v/>
      </c>
      <c r="Q28" s="177" t="str">
        <f t="shared" si="48"/>
        <v/>
      </c>
    </row>
    <row r="29" spans="1:18" ht="30.15" customHeight="1">
      <c r="A29" s="164" t="s">
        <v>116</v>
      </c>
      <c r="B29" s="165"/>
      <c r="C29" s="166"/>
      <c r="D29" s="166"/>
      <c r="E29" s="167" t="s">
        <v>117</v>
      </c>
      <c r="F29" s="168" t="str">
        <f>IF(K29&gt;10,"PLEASE CHECK","OK")</f>
        <v>OK</v>
      </c>
      <c r="G29" s="166"/>
      <c r="H29" s="166"/>
      <c r="I29" s="181">
        <f t="shared" ref="I29:J29" si="49">SUM(I17:I28)</f>
        <v>0</v>
      </c>
      <c r="J29" s="185">
        <f t="shared" si="49"/>
        <v>0.42708333333333298</v>
      </c>
      <c r="K29" s="166">
        <f>(K18+K19+K21+K22+K23+K24+K25+K27+K28)</f>
        <v>0</v>
      </c>
      <c r="L29" s="183">
        <f>SUM(L17:L28)</f>
        <v>0</v>
      </c>
      <c r="M29" s="183">
        <f t="shared" ref="M29" si="50">SUM(M17:M28)</f>
        <v>0</v>
      </c>
      <c r="N29" s="183">
        <f t="shared" ref="N29" si="51">SUM(N17:N28)</f>
        <v>0</v>
      </c>
      <c r="O29" s="183">
        <f t="shared" ref="O29" si="52">SUM(O17:O28)</f>
        <v>0</v>
      </c>
      <c r="P29" s="184">
        <f t="shared" ref="P29" si="53">SUM(P17:P28)</f>
        <v>0</v>
      </c>
      <c r="Q29" s="184">
        <f t="shared" ref="Q29:R29" si="54">SUM(Q17:Q28)</f>
        <v>0</v>
      </c>
      <c r="R29" s="186">
        <f t="shared" si="54"/>
        <v>0</v>
      </c>
    </row>
    <row r="30" spans="1:18" ht="30.15" customHeight="1">
      <c r="A30" s="149" t="s">
        <v>118</v>
      </c>
      <c r="B30" s="150">
        <v>0.29166666666666702</v>
      </c>
      <c r="C30" s="150">
        <v>0.33333333333333298</v>
      </c>
      <c r="D30" s="151" t="s">
        <v>102</v>
      </c>
      <c r="E30" s="152"/>
      <c r="F30" s="152"/>
      <c r="G30" s="153"/>
      <c r="H30" s="154"/>
      <c r="I30" s="174">
        <f t="shared" ref="I30:I41" si="55">SUM(K30*H30)</f>
        <v>0</v>
      </c>
      <c r="J30" s="175">
        <f t="shared" ref="J30:J39" si="56">SUM(C30-B30)</f>
        <v>4.1666666666665964E-2</v>
      </c>
      <c r="K30" s="176">
        <f>IF(G30&lt;&gt;"",HOUR(J30),0)</f>
        <v>0</v>
      </c>
      <c r="L30" s="177" t="str">
        <f>IF(G30=1,K30*1,"")</f>
        <v/>
      </c>
      <c r="M30" s="177" t="str">
        <f>IF(G30=2,K30*1,"")</f>
        <v/>
      </c>
      <c r="N30" s="177" t="str">
        <f>IF(G30=3,K30*1,"")</f>
        <v/>
      </c>
      <c r="O30" s="177" t="str">
        <f>IF(G30=4,K30*1,"")</f>
        <v/>
      </c>
      <c r="P30" s="178" t="str">
        <f>IF(G30=5,K30*1,"")</f>
        <v/>
      </c>
      <c r="Q30" s="177"/>
    </row>
    <row r="31" spans="1:18" ht="30.15" customHeight="1">
      <c r="A31" s="155"/>
      <c r="B31" s="156">
        <v>0.33333333333333298</v>
      </c>
      <c r="C31" s="156">
        <v>0.375</v>
      </c>
      <c r="D31" s="308" t="s">
        <v>103</v>
      </c>
      <c r="E31" s="309"/>
      <c r="F31" s="309"/>
      <c r="G31" s="159"/>
      <c r="H31" s="160">
        <f>IF(G31=6,1200,IF(G31=5,1400,IF(G31=4,1600,IF(G31=3,1800,IF(G31=2,2000,IF(G31=1,2400,IF(G31=0,0)))))))</f>
        <v>0</v>
      </c>
      <c r="I31" s="179">
        <f t="shared" si="55"/>
        <v>0</v>
      </c>
      <c r="J31" s="180">
        <f t="shared" si="56"/>
        <v>4.1666666666667018E-2</v>
      </c>
      <c r="K31" s="176">
        <f>IF(G31&lt;&gt;"",HOUR(J31),0)</f>
        <v>0</v>
      </c>
      <c r="L31" s="177" t="str">
        <f>IF(G31=1,K31*1,"")</f>
        <v/>
      </c>
      <c r="M31" s="177" t="str">
        <f>IF(G31=2,K31*1,"")</f>
        <v/>
      </c>
      <c r="N31" s="177" t="str">
        <f>IF(G31=3,K31*1,"")</f>
        <v/>
      </c>
      <c r="O31" s="177" t="str">
        <f>IF(G31=4,K31*1,"")</f>
        <v/>
      </c>
      <c r="P31" s="178" t="str">
        <f>IF(G31=5,K31*1,"")</f>
        <v/>
      </c>
      <c r="Q31" s="177" t="str">
        <f>IF(G31=6,K31*1,"")</f>
        <v/>
      </c>
      <c r="R31" s="31" t="s">
        <v>38</v>
      </c>
    </row>
    <row r="32" spans="1:18" ht="30.15" customHeight="1">
      <c r="A32" s="155"/>
      <c r="B32" s="156">
        <v>0.375</v>
      </c>
      <c r="C32" s="156">
        <v>0.41666666666666702</v>
      </c>
      <c r="D32" s="308" t="s">
        <v>104</v>
      </c>
      <c r="E32" s="309"/>
      <c r="F32" s="309"/>
      <c r="G32" s="159"/>
      <c r="H32" s="160">
        <f>IF(G32=6,1200,IF(G32=5,1400,IF(G32=4,1600,IF(G32=3,1800,IF(G32=2,2000,IF(G32=1,2400,IF(G32=0,0)))))))</f>
        <v>0</v>
      </c>
      <c r="I32" s="179">
        <f t="shared" si="55"/>
        <v>0</v>
      </c>
      <c r="J32" s="180">
        <f t="shared" si="56"/>
        <v>4.1666666666667018E-2</v>
      </c>
      <c r="K32" s="176">
        <f>IF(G32&lt;&gt;"",HOUR(J32),0)</f>
        <v>0</v>
      </c>
      <c r="L32" s="177" t="str">
        <f t="shared" ref="L32" si="57">IF(G32=1,K32*1,"")</f>
        <v/>
      </c>
      <c r="M32" s="177" t="str">
        <f t="shared" ref="M32" si="58">IF(G32=2,K32*1,"")</f>
        <v/>
      </c>
      <c r="N32" s="177" t="str">
        <f t="shared" ref="N32" si="59">IF(G32=3,K32*1,"")</f>
        <v/>
      </c>
      <c r="O32" s="177" t="str">
        <f t="shared" ref="O32" si="60">IF(G32=4,K32*1,"")</f>
        <v/>
      </c>
      <c r="P32" s="178" t="str">
        <f t="shared" ref="P32" si="61">IF(G32=5,K32*1,"")</f>
        <v/>
      </c>
      <c r="Q32" s="177" t="str">
        <f>IF(G32=6,K32*1,"")</f>
        <v/>
      </c>
    </row>
    <row r="33" spans="1:18" ht="30.15" customHeight="1">
      <c r="A33" s="155"/>
      <c r="B33" s="156">
        <v>0.41666666666666702</v>
      </c>
      <c r="C33" s="156">
        <v>0.4375</v>
      </c>
      <c r="D33" s="161" t="s">
        <v>105</v>
      </c>
      <c r="E33" s="162"/>
      <c r="F33" s="162"/>
      <c r="G33" s="153"/>
      <c r="H33" s="160"/>
      <c r="I33" s="179">
        <f t="shared" si="55"/>
        <v>0</v>
      </c>
      <c r="J33" s="180">
        <f t="shared" si="56"/>
        <v>2.0833333333332982E-2</v>
      </c>
      <c r="K33" s="176">
        <f t="shared" ref="K33:K35" si="62">IF(G33&lt;&gt;"",HOUR(J33),0)</f>
        <v>0</v>
      </c>
      <c r="L33" s="177"/>
      <c r="M33" s="177"/>
      <c r="N33" s="177"/>
      <c r="O33" s="177"/>
      <c r="P33" s="178"/>
      <c r="Q33" s="177"/>
      <c r="R33">
        <f>IF(E33="Yes",300,0)</f>
        <v>0</v>
      </c>
    </row>
    <row r="34" spans="1:18" ht="30.15" customHeight="1">
      <c r="A34" s="155"/>
      <c r="B34" s="156">
        <v>0.4375</v>
      </c>
      <c r="C34" s="156">
        <v>0.47916666666666702</v>
      </c>
      <c r="D34" s="308" t="s">
        <v>106</v>
      </c>
      <c r="E34" s="309"/>
      <c r="F34" s="309"/>
      <c r="G34" s="159"/>
      <c r="H34" s="160">
        <f>IF(G34=6,1200,IF(G34=5,1400,IF(G34=4,1600,IF(G34=3,1800,IF(G34=2,2000,IF(G34=1,2400,IF(G34=0,0)))))))</f>
        <v>0</v>
      </c>
      <c r="I34" s="179">
        <f t="shared" si="55"/>
        <v>0</v>
      </c>
      <c r="J34" s="180">
        <f t="shared" si="56"/>
        <v>4.1666666666667018E-2</v>
      </c>
      <c r="K34" s="176">
        <f t="shared" si="62"/>
        <v>0</v>
      </c>
      <c r="L34" s="177" t="str">
        <f t="shared" ref="L34:L36" si="63">IF(G34=1,K34*1,"")</f>
        <v/>
      </c>
      <c r="M34" s="177" t="str">
        <f t="shared" ref="M34:M36" si="64">IF(G34=2,K34*1,"")</f>
        <v/>
      </c>
      <c r="N34" s="177" t="str">
        <f t="shared" ref="N34:N36" si="65">IF(G34=3,K34*1,"")</f>
        <v/>
      </c>
      <c r="O34" s="177" t="str">
        <f t="shared" ref="O34:O36" si="66">IF(G34=4,K34*1,"")</f>
        <v/>
      </c>
      <c r="P34" s="178" t="str">
        <f t="shared" ref="P34:P36" si="67">IF(G34=5,K34*1,"")</f>
        <v/>
      </c>
      <c r="Q34" s="177" t="str">
        <f t="shared" ref="Q34" si="68">IF(G34=6,K34*1,"")</f>
        <v/>
      </c>
    </row>
    <row r="35" spans="1:18" ht="30.15" customHeight="1">
      <c r="A35" s="155"/>
      <c r="B35" s="156">
        <v>0.47916666666666702</v>
      </c>
      <c r="C35" s="156">
        <v>0.52083333333333304</v>
      </c>
      <c r="D35" s="308" t="s">
        <v>107</v>
      </c>
      <c r="E35" s="309"/>
      <c r="F35" s="309"/>
      <c r="G35" s="159"/>
      <c r="H35" s="160">
        <f>IF(G35=6,1200,IF(G35=5,1400,IF(G35=4,1600,IF(G35=3,1800,IF(G35=2,2000,IF(G35=1,2400,IF(G35=0,0)))))))</f>
        <v>0</v>
      </c>
      <c r="I35" s="179">
        <f t="shared" si="55"/>
        <v>0</v>
      </c>
      <c r="J35" s="180">
        <f t="shared" si="56"/>
        <v>4.1666666666666019E-2</v>
      </c>
      <c r="K35" s="176">
        <f t="shared" si="62"/>
        <v>0</v>
      </c>
      <c r="L35" s="177" t="str">
        <f t="shared" si="63"/>
        <v/>
      </c>
      <c r="M35" s="177" t="str">
        <f t="shared" si="64"/>
        <v/>
      </c>
      <c r="N35" s="177" t="str">
        <f t="shared" si="65"/>
        <v/>
      </c>
      <c r="O35" s="177" t="str">
        <f t="shared" si="66"/>
        <v/>
      </c>
      <c r="P35" s="178" t="str">
        <f t="shared" si="67"/>
        <v/>
      </c>
      <c r="Q35" s="177"/>
    </row>
    <row r="36" spans="1:18" ht="30.15" customHeight="1">
      <c r="A36" s="155"/>
      <c r="B36" s="156">
        <v>0.52083333333333304</v>
      </c>
      <c r="C36" s="156">
        <v>0.5625</v>
      </c>
      <c r="D36" s="308" t="s">
        <v>108</v>
      </c>
      <c r="E36" s="309"/>
      <c r="F36" s="309"/>
      <c r="G36" s="159"/>
      <c r="H36" s="160">
        <f>IF(G36=6,1200,IF(G36=5,1400,IF(G36=4,1600,IF(G36=3,1800,IF(G36=2,2000,IF(G36=1,2400,IF(G36=0,0)))))))</f>
        <v>0</v>
      </c>
      <c r="I36" s="179">
        <f t="shared" si="55"/>
        <v>0</v>
      </c>
      <c r="J36" s="180">
        <f t="shared" si="56"/>
        <v>4.1666666666666963E-2</v>
      </c>
      <c r="K36" s="176">
        <f t="shared" ref="K36:K41" si="69">IF(G36&lt;&gt;"",HOUR(J36),0)</f>
        <v>0</v>
      </c>
      <c r="L36" s="177" t="str">
        <f t="shared" si="63"/>
        <v/>
      </c>
      <c r="M36" s="177" t="str">
        <f t="shared" si="64"/>
        <v/>
      </c>
      <c r="N36" s="177" t="str">
        <f t="shared" si="65"/>
        <v/>
      </c>
      <c r="O36" s="177" t="str">
        <f t="shared" si="66"/>
        <v/>
      </c>
      <c r="P36" s="178" t="str">
        <f t="shared" si="67"/>
        <v/>
      </c>
      <c r="Q36" s="177" t="str">
        <f t="shared" ref="Q36" si="70">IF(G36=6,K36*1,"")</f>
        <v/>
      </c>
    </row>
    <row r="37" spans="1:18" ht="30.15" customHeight="1">
      <c r="A37" s="155"/>
      <c r="B37" s="156">
        <v>0.5625</v>
      </c>
      <c r="C37" s="156">
        <v>0.58333333333333304</v>
      </c>
      <c r="D37" s="161" t="s">
        <v>109</v>
      </c>
      <c r="E37" s="162"/>
      <c r="F37" s="162"/>
      <c r="G37" s="153"/>
      <c r="H37" s="160"/>
      <c r="I37" s="179">
        <f t="shared" si="55"/>
        <v>0</v>
      </c>
      <c r="J37" s="180">
        <f t="shared" si="56"/>
        <v>2.0833333333333037E-2</v>
      </c>
      <c r="K37" s="176">
        <f t="shared" si="69"/>
        <v>0</v>
      </c>
      <c r="L37" s="177"/>
      <c r="M37" s="177"/>
      <c r="N37" s="177"/>
      <c r="O37" s="177"/>
      <c r="P37" s="178"/>
      <c r="Q37" s="177"/>
      <c r="R37">
        <f>IF(E37="Yes",500,0)</f>
        <v>0</v>
      </c>
    </row>
    <row r="38" spans="1:18" ht="30.15" customHeight="1">
      <c r="A38" s="155"/>
      <c r="B38" s="156">
        <v>0.58333333333333304</v>
      </c>
      <c r="C38" s="156">
        <v>0.625</v>
      </c>
      <c r="D38" s="308" t="s">
        <v>110</v>
      </c>
      <c r="E38" s="309"/>
      <c r="F38" s="309"/>
      <c r="G38" s="159"/>
      <c r="H38" s="160">
        <f>IF(G38=6,1200,IF(G38=5,1400,IF(G38=4,1600,IF(G38=3,1800,IF(G38=2,2000,IF(G38=1,2400,IF(G38=0,0)))))))</f>
        <v>0</v>
      </c>
      <c r="I38" s="179">
        <f t="shared" si="55"/>
        <v>0</v>
      </c>
      <c r="J38" s="180">
        <f t="shared" si="56"/>
        <v>4.1666666666666963E-2</v>
      </c>
      <c r="K38" s="176">
        <f t="shared" si="69"/>
        <v>0</v>
      </c>
      <c r="L38" s="177" t="str">
        <f t="shared" ref="L38" si="71">IF(G38=1,K38*1,"")</f>
        <v/>
      </c>
      <c r="M38" s="177" t="str">
        <f t="shared" ref="M38" si="72">IF(G38=2,K38*1,"")</f>
        <v/>
      </c>
      <c r="N38" s="177" t="str">
        <f t="shared" ref="N38" si="73">IF(G38=3,K38*1,"")</f>
        <v/>
      </c>
      <c r="O38" s="177" t="str">
        <f t="shared" ref="O38" si="74">IF(G38=4,K38*1,"")</f>
        <v/>
      </c>
      <c r="P38" s="178" t="str">
        <f t="shared" ref="P38" si="75">IF(G38=5,K38*1,"")</f>
        <v/>
      </c>
      <c r="Q38" s="177" t="str">
        <f t="shared" ref="Q38" si="76">IF(G38=6,K38*1,"")</f>
        <v/>
      </c>
    </row>
    <row r="39" spans="1:18" ht="30.15" customHeight="1">
      <c r="A39" s="155"/>
      <c r="B39" s="156">
        <v>0.625</v>
      </c>
      <c r="C39" s="156">
        <v>0.63541666666666696</v>
      </c>
      <c r="D39" s="161" t="s">
        <v>105</v>
      </c>
      <c r="E39" s="162"/>
      <c r="F39" s="162"/>
      <c r="G39" s="163"/>
      <c r="H39" s="160"/>
      <c r="I39" s="179">
        <f t="shared" si="55"/>
        <v>0</v>
      </c>
      <c r="J39" s="180">
        <f t="shared" si="56"/>
        <v>1.0416666666666963E-2</v>
      </c>
      <c r="K39" s="176">
        <f t="shared" si="69"/>
        <v>0</v>
      </c>
      <c r="L39" s="177"/>
      <c r="M39" s="177"/>
      <c r="N39" s="177"/>
      <c r="O39" s="177"/>
      <c r="P39" s="178"/>
      <c r="Q39" s="177"/>
      <c r="R39">
        <f>IF(E39="Yes",200,0)</f>
        <v>0</v>
      </c>
    </row>
    <row r="40" spans="1:18" ht="30.15" customHeight="1">
      <c r="A40" s="155"/>
      <c r="B40" s="156">
        <v>0.63541666666666696</v>
      </c>
      <c r="C40" s="156">
        <v>0.67708333333333304</v>
      </c>
      <c r="D40" s="308" t="s">
        <v>111</v>
      </c>
      <c r="E40" s="309"/>
      <c r="F40" s="309"/>
      <c r="G40" s="159"/>
      <c r="H40" s="160">
        <f>IF(G40=6,1200,IF(G40=5,1400,IF(G40=4,1600,IF(G40=3,1800,IF(G40=2,2000,IF(G40=1,2400,IF(G40=0,0)))))))</f>
        <v>0</v>
      </c>
      <c r="I40" s="179">
        <f t="shared" si="55"/>
        <v>0</v>
      </c>
      <c r="J40" s="180">
        <f t="shared" ref="J40:J41" si="77">SUM(C40-B40)</f>
        <v>4.1666666666666075E-2</v>
      </c>
      <c r="K40" s="176">
        <f t="shared" si="69"/>
        <v>0</v>
      </c>
      <c r="L40" s="177" t="str">
        <f t="shared" ref="L40:L41" si="78">IF(G40=1,K40*1,"")</f>
        <v/>
      </c>
      <c r="M40" s="177" t="str">
        <f t="shared" ref="M40:M41" si="79">IF(G40=2,K40*1,"")</f>
        <v/>
      </c>
      <c r="N40" s="177" t="str">
        <f t="shared" ref="N40:N41" si="80">IF(G40=3,K40*1,"")</f>
        <v/>
      </c>
      <c r="O40" s="177" t="str">
        <f t="shared" ref="O40:O41" si="81">IF(G40=4,K40*1,"")</f>
        <v/>
      </c>
      <c r="P40" s="178" t="str">
        <f t="shared" ref="P40:P41" si="82">IF(G40=5,K40*1,"")</f>
        <v/>
      </c>
      <c r="Q40" s="177" t="str">
        <f t="shared" ref="Q40:Q41" si="83">IF(G40=6,K40*1,"")</f>
        <v/>
      </c>
    </row>
    <row r="41" spans="1:18" ht="30.15" customHeight="1">
      <c r="A41" s="155"/>
      <c r="B41" s="156">
        <v>0.67708333333333304</v>
      </c>
      <c r="C41" s="156">
        <v>0.71875</v>
      </c>
      <c r="D41" s="308" t="s">
        <v>112</v>
      </c>
      <c r="E41" s="309"/>
      <c r="F41" s="309"/>
      <c r="G41" s="159"/>
      <c r="H41" s="160">
        <f>IF(G41=6,1200,IF(G41=5,1400,IF(G41=4,1600,IF(G41=3,1800,IF(G41=2,2000,IF(G41=1,2400,IF(G41=0,0)))))))</f>
        <v>0</v>
      </c>
      <c r="I41" s="179">
        <f t="shared" si="55"/>
        <v>0</v>
      </c>
      <c r="J41" s="180">
        <f t="shared" si="77"/>
        <v>4.1666666666666963E-2</v>
      </c>
      <c r="K41" s="176">
        <f t="shared" si="69"/>
        <v>0</v>
      </c>
      <c r="L41" s="177" t="str">
        <f t="shared" si="78"/>
        <v/>
      </c>
      <c r="M41" s="177" t="str">
        <f t="shared" si="79"/>
        <v/>
      </c>
      <c r="N41" s="177" t="str">
        <f t="shared" si="80"/>
        <v/>
      </c>
      <c r="O41" s="177" t="str">
        <f t="shared" si="81"/>
        <v/>
      </c>
      <c r="P41" s="178" t="str">
        <f t="shared" si="82"/>
        <v/>
      </c>
      <c r="Q41" s="177" t="str">
        <f t="shared" si="83"/>
        <v/>
      </c>
    </row>
    <row r="42" spans="1:18" ht="30.15" customHeight="1">
      <c r="A42" s="164" t="s">
        <v>119</v>
      </c>
      <c r="B42" s="165"/>
      <c r="C42" s="166"/>
      <c r="D42" s="166"/>
      <c r="E42" s="167" t="s">
        <v>120</v>
      </c>
      <c r="F42" s="168" t="str">
        <f>IF(K42&gt;10,"PLEASE CHECK","OK")</f>
        <v>OK</v>
      </c>
      <c r="G42" s="166"/>
      <c r="H42" s="169"/>
      <c r="I42" s="181">
        <f t="shared" ref="I42:J42" si="84">SUM(I30:I41)</f>
        <v>0</v>
      </c>
      <c r="J42" s="182">
        <f t="shared" si="84"/>
        <v>0.42708333333333298</v>
      </c>
      <c r="K42" s="166">
        <f>(K31+K32+K34+K35+K36+K37+K38+K40+K41)</f>
        <v>0</v>
      </c>
      <c r="L42" s="183">
        <f>SUM(L30:L41)</f>
        <v>0</v>
      </c>
      <c r="M42" s="183">
        <f t="shared" ref="M42" si="85">SUM(M30:M41)</f>
        <v>0</v>
      </c>
      <c r="N42" s="183">
        <f t="shared" ref="N42" si="86">SUM(N30:N41)</f>
        <v>0</v>
      </c>
      <c r="O42" s="183">
        <f t="shared" ref="O42" si="87">SUM(O30:O41)</f>
        <v>0</v>
      </c>
      <c r="P42" s="184">
        <f t="shared" ref="P42" si="88">SUM(P30:P41)</f>
        <v>0</v>
      </c>
      <c r="Q42" s="184">
        <f t="shared" ref="Q42:R42" si="89">SUM(Q30:Q41)</f>
        <v>0</v>
      </c>
      <c r="R42" s="186">
        <f t="shared" si="89"/>
        <v>0</v>
      </c>
    </row>
    <row r="43" spans="1:18" ht="30.15" customHeight="1">
      <c r="A43" s="155" t="s">
        <v>121</v>
      </c>
      <c r="B43" s="150">
        <v>0.29166666666666702</v>
      </c>
      <c r="C43" s="150">
        <v>0.33333333333333298</v>
      </c>
      <c r="D43" s="151" t="s">
        <v>102</v>
      </c>
      <c r="E43" s="152"/>
      <c r="F43" s="152"/>
      <c r="G43" s="153"/>
      <c r="H43" s="154"/>
      <c r="I43" s="174">
        <f t="shared" ref="I43:I54" si="90">SUM(K43*H43)</f>
        <v>0</v>
      </c>
      <c r="J43" s="175">
        <f t="shared" ref="J43:J52" si="91">SUM(C43-B43)</f>
        <v>4.1666666666665964E-2</v>
      </c>
      <c r="K43" s="176">
        <f>IF(G43&lt;&gt;"",HOUR(J43),0)</f>
        <v>0</v>
      </c>
      <c r="L43" s="177" t="str">
        <f>IF(G43=1,K43*1,"")</f>
        <v/>
      </c>
      <c r="M43" s="177" t="str">
        <f>IF(G43=2,K43*1,"")</f>
        <v/>
      </c>
      <c r="N43" s="177" t="str">
        <f>IF(G43=3,K43*1,"")</f>
        <v/>
      </c>
      <c r="O43" s="177" t="str">
        <f>IF(G43=4,K43*1,"")</f>
        <v/>
      </c>
      <c r="P43" s="178" t="str">
        <f>IF(G43=5,K43*1,"")</f>
        <v/>
      </c>
      <c r="Q43" s="177"/>
    </row>
    <row r="44" spans="1:18" ht="30.15" customHeight="1">
      <c r="A44" s="155"/>
      <c r="B44" s="156">
        <v>0.33333333333333298</v>
      </c>
      <c r="C44" s="156">
        <v>0.375</v>
      </c>
      <c r="D44" s="308" t="s">
        <v>103</v>
      </c>
      <c r="E44" s="309"/>
      <c r="F44" s="309"/>
      <c r="G44" s="159"/>
      <c r="H44" s="160">
        <f>IF(G44=6,1200,IF(G44=5,1400,IF(G44=4,1600,IF(G44=3,1800,IF(G44=2,2000,IF(G44=1,2400,IF(G44=0,0)))))))</f>
        <v>0</v>
      </c>
      <c r="I44" s="179">
        <f t="shared" si="90"/>
        <v>0</v>
      </c>
      <c r="J44" s="180">
        <f t="shared" si="91"/>
        <v>4.1666666666667018E-2</v>
      </c>
      <c r="K44" s="176">
        <f>IF(G44&lt;&gt;"",HOUR(J44),0)</f>
        <v>0</v>
      </c>
      <c r="L44" s="177" t="str">
        <f>IF(G44=1,K44*1,"")</f>
        <v/>
      </c>
      <c r="M44" s="177" t="str">
        <f>IF(G44=2,K44*1,"")</f>
        <v/>
      </c>
      <c r="N44" s="177" t="str">
        <f>IF(G44=3,K44*1,"")</f>
        <v/>
      </c>
      <c r="O44" s="177" t="str">
        <f>IF(G44=4,K44*1,"")</f>
        <v/>
      </c>
      <c r="P44" s="178" t="str">
        <f>IF(G44=5,K44*1,"")</f>
        <v/>
      </c>
      <c r="Q44" s="177" t="str">
        <f>IF(G44=6,K44*1,"")</f>
        <v/>
      </c>
      <c r="R44" s="31" t="s">
        <v>38</v>
      </c>
    </row>
    <row r="45" spans="1:18" ht="30.15" customHeight="1">
      <c r="A45" s="155"/>
      <c r="B45" s="156">
        <v>0.375</v>
      </c>
      <c r="C45" s="156">
        <v>0.41666666666666702</v>
      </c>
      <c r="D45" s="308" t="s">
        <v>104</v>
      </c>
      <c r="E45" s="309"/>
      <c r="F45" s="309"/>
      <c r="G45" s="159"/>
      <c r="H45" s="160">
        <f>IF(G45=6,1200,IF(G45=5,1400,IF(G45=4,1600,IF(G45=3,1800,IF(G45=2,2000,IF(G45=1,2400,IF(G45=0,0)))))))</f>
        <v>0</v>
      </c>
      <c r="I45" s="179">
        <f t="shared" si="90"/>
        <v>0</v>
      </c>
      <c r="J45" s="180">
        <f t="shared" si="91"/>
        <v>4.1666666666667018E-2</v>
      </c>
      <c r="K45" s="176">
        <f>IF(G45&lt;&gt;"",HOUR(J45),0)</f>
        <v>0</v>
      </c>
      <c r="L45" s="177" t="str">
        <f t="shared" ref="L45" si="92">IF(G45=1,K45*1,"")</f>
        <v/>
      </c>
      <c r="M45" s="177" t="str">
        <f t="shared" ref="M45" si="93">IF(G45=2,K45*1,"")</f>
        <v/>
      </c>
      <c r="N45" s="177" t="str">
        <f t="shared" ref="N45" si="94">IF(G45=3,K45*1,"")</f>
        <v/>
      </c>
      <c r="O45" s="177" t="str">
        <f t="shared" ref="O45" si="95">IF(G45=4,K45*1,"")</f>
        <v/>
      </c>
      <c r="P45" s="178" t="str">
        <f t="shared" ref="P45" si="96">IF(G45=5,K45*1,"")</f>
        <v/>
      </c>
      <c r="Q45" s="177" t="str">
        <f>IF(G45=6,K45*1,"")</f>
        <v/>
      </c>
    </row>
    <row r="46" spans="1:18" ht="30.15" customHeight="1">
      <c r="A46" s="155"/>
      <c r="B46" s="156">
        <v>0.41666666666666702</v>
      </c>
      <c r="C46" s="156">
        <v>0.4375</v>
      </c>
      <c r="D46" s="161" t="s">
        <v>105</v>
      </c>
      <c r="E46" s="162"/>
      <c r="F46" s="162"/>
      <c r="G46" s="153"/>
      <c r="H46" s="160"/>
      <c r="I46" s="179">
        <f t="shared" si="90"/>
        <v>0</v>
      </c>
      <c r="J46" s="180">
        <f t="shared" si="91"/>
        <v>2.0833333333332982E-2</v>
      </c>
      <c r="K46" s="176">
        <f t="shared" ref="K46:K48" si="97">IF(G46&lt;&gt;"",HOUR(J46),0)</f>
        <v>0</v>
      </c>
      <c r="L46" s="177"/>
      <c r="M46" s="177"/>
      <c r="N46" s="177"/>
      <c r="O46" s="177"/>
      <c r="P46" s="178"/>
      <c r="Q46" s="177"/>
      <c r="R46">
        <f>IF(E46="Yes",300,0)</f>
        <v>0</v>
      </c>
    </row>
    <row r="47" spans="1:18" ht="30.15" customHeight="1">
      <c r="A47" s="155"/>
      <c r="B47" s="156">
        <v>0.4375</v>
      </c>
      <c r="C47" s="156">
        <v>0.47916666666666702</v>
      </c>
      <c r="D47" s="308" t="s">
        <v>106</v>
      </c>
      <c r="E47" s="309"/>
      <c r="F47" s="309"/>
      <c r="G47" s="159"/>
      <c r="H47" s="160">
        <f>IF(G47=6,1200,IF(G47=5,1400,IF(G47=4,1600,IF(G47=3,1800,IF(G47=2,2000,IF(G47=1,2400,IF(G47=0,0)))))))</f>
        <v>0</v>
      </c>
      <c r="I47" s="179">
        <f t="shared" si="90"/>
        <v>0</v>
      </c>
      <c r="J47" s="180">
        <f t="shared" si="91"/>
        <v>4.1666666666667018E-2</v>
      </c>
      <c r="K47" s="176">
        <f t="shared" si="97"/>
        <v>0</v>
      </c>
      <c r="L47" s="177" t="str">
        <f t="shared" ref="L47:L49" si="98">IF(G47=1,K47*1,"")</f>
        <v/>
      </c>
      <c r="M47" s="177" t="str">
        <f t="shared" ref="M47:M49" si="99">IF(G47=2,K47*1,"")</f>
        <v/>
      </c>
      <c r="N47" s="177" t="str">
        <f t="shared" ref="N47:N49" si="100">IF(G47=3,K47*1,"")</f>
        <v/>
      </c>
      <c r="O47" s="177" t="str">
        <f t="shared" ref="O47:O49" si="101">IF(G47=4,K47*1,"")</f>
        <v/>
      </c>
      <c r="P47" s="178" t="str">
        <f t="shared" ref="P47:P49" si="102">IF(G47=5,K47*1,"")</f>
        <v/>
      </c>
      <c r="Q47" s="177" t="str">
        <f t="shared" ref="Q47" si="103">IF(G47=6,K47*1,"")</f>
        <v/>
      </c>
    </row>
    <row r="48" spans="1:18" ht="30.15" customHeight="1">
      <c r="A48" s="155"/>
      <c r="B48" s="156">
        <v>0.47916666666666702</v>
      </c>
      <c r="C48" s="156">
        <v>0.52083333333333304</v>
      </c>
      <c r="D48" s="308" t="s">
        <v>107</v>
      </c>
      <c r="E48" s="309"/>
      <c r="F48" s="309"/>
      <c r="G48" s="159"/>
      <c r="H48" s="160">
        <f>IF(G48=6,1200,IF(G48=5,1400,IF(G48=4,1600,IF(G48=3,1800,IF(G48=2,2000,IF(G48=1,2400,IF(G48=0,0)))))))</f>
        <v>0</v>
      </c>
      <c r="I48" s="179">
        <f t="shared" si="90"/>
        <v>0</v>
      </c>
      <c r="J48" s="180">
        <f t="shared" si="91"/>
        <v>4.1666666666666019E-2</v>
      </c>
      <c r="K48" s="176">
        <f t="shared" si="97"/>
        <v>0</v>
      </c>
      <c r="L48" s="177" t="str">
        <f t="shared" si="98"/>
        <v/>
      </c>
      <c r="M48" s="177" t="str">
        <f t="shared" si="99"/>
        <v/>
      </c>
      <c r="N48" s="177" t="str">
        <f t="shared" si="100"/>
        <v/>
      </c>
      <c r="O48" s="177" t="str">
        <f t="shared" si="101"/>
        <v/>
      </c>
      <c r="P48" s="178" t="str">
        <f t="shared" si="102"/>
        <v/>
      </c>
      <c r="Q48" s="177"/>
    </row>
    <row r="49" spans="1:18" ht="30.15" customHeight="1">
      <c r="A49" s="155"/>
      <c r="B49" s="156">
        <v>0.52083333333333304</v>
      </c>
      <c r="C49" s="156">
        <v>0.5625</v>
      </c>
      <c r="D49" s="308" t="s">
        <v>108</v>
      </c>
      <c r="E49" s="309"/>
      <c r="F49" s="309"/>
      <c r="G49" s="159"/>
      <c r="H49" s="160">
        <f>IF(G49=6,1200,IF(G49=5,1400,IF(G49=4,1600,IF(G49=3,1800,IF(G49=2,2000,IF(G49=1,2400,IF(G49=0,0)))))))</f>
        <v>0</v>
      </c>
      <c r="I49" s="179">
        <f t="shared" si="90"/>
        <v>0</v>
      </c>
      <c r="J49" s="180">
        <f t="shared" si="91"/>
        <v>4.1666666666666963E-2</v>
      </c>
      <c r="K49" s="176">
        <f t="shared" ref="K49:K54" si="104">IF(G49&lt;&gt;"",HOUR(J49),0)</f>
        <v>0</v>
      </c>
      <c r="L49" s="177" t="str">
        <f t="shared" si="98"/>
        <v/>
      </c>
      <c r="M49" s="177" t="str">
        <f t="shared" si="99"/>
        <v/>
      </c>
      <c r="N49" s="177" t="str">
        <f t="shared" si="100"/>
        <v/>
      </c>
      <c r="O49" s="177" t="str">
        <f t="shared" si="101"/>
        <v/>
      </c>
      <c r="P49" s="178" t="str">
        <f t="shared" si="102"/>
        <v/>
      </c>
      <c r="Q49" s="177" t="str">
        <f t="shared" ref="Q49" si="105">IF(G49=6,K49*1,"")</f>
        <v/>
      </c>
    </row>
    <row r="50" spans="1:18" ht="30.15" customHeight="1">
      <c r="A50" s="155"/>
      <c r="B50" s="156">
        <v>0.5625</v>
      </c>
      <c r="C50" s="156">
        <v>0.58333333333333304</v>
      </c>
      <c r="D50" s="161" t="s">
        <v>109</v>
      </c>
      <c r="E50" s="162"/>
      <c r="F50" s="162"/>
      <c r="G50" s="153"/>
      <c r="H50" s="160"/>
      <c r="I50" s="179">
        <f t="shared" si="90"/>
        <v>0</v>
      </c>
      <c r="J50" s="180">
        <f t="shared" si="91"/>
        <v>2.0833333333333037E-2</v>
      </c>
      <c r="K50" s="176">
        <f t="shared" si="104"/>
        <v>0</v>
      </c>
      <c r="L50" s="177"/>
      <c r="M50" s="177"/>
      <c r="N50" s="177"/>
      <c r="O50" s="177"/>
      <c r="P50" s="178"/>
      <c r="Q50" s="177"/>
      <c r="R50">
        <f>IF(E50="Yes",500,0)</f>
        <v>0</v>
      </c>
    </row>
    <row r="51" spans="1:18" ht="30.15" customHeight="1">
      <c r="A51" s="155"/>
      <c r="B51" s="156">
        <v>0.58333333333333304</v>
      </c>
      <c r="C51" s="156">
        <v>0.625</v>
      </c>
      <c r="D51" s="308" t="s">
        <v>110</v>
      </c>
      <c r="E51" s="309"/>
      <c r="F51" s="309"/>
      <c r="G51" s="159"/>
      <c r="H51" s="160">
        <f>IF(G51=6,1200,IF(G51=5,1400,IF(G51=4,1600,IF(G51=3,1800,IF(G51=2,2000,IF(G51=1,2400,IF(G51=0,0)))))))</f>
        <v>0</v>
      </c>
      <c r="I51" s="179">
        <f t="shared" si="90"/>
        <v>0</v>
      </c>
      <c r="J51" s="180">
        <f t="shared" si="91"/>
        <v>4.1666666666666963E-2</v>
      </c>
      <c r="K51" s="176">
        <f t="shared" si="104"/>
        <v>0</v>
      </c>
      <c r="L51" s="177" t="str">
        <f t="shared" ref="L51" si="106">IF(G51=1,K51*1,"")</f>
        <v/>
      </c>
      <c r="M51" s="177" t="str">
        <f t="shared" ref="M51" si="107">IF(G51=2,K51*1,"")</f>
        <v/>
      </c>
      <c r="N51" s="177" t="str">
        <f t="shared" ref="N51" si="108">IF(G51=3,K51*1,"")</f>
        <v/>
      </c>
      <c r="O51" s="177" t="str">
        <f t="shared" ref="O51" si="109">IF(G51=4,K51*1,"")</f>
        <v/>
      </c>
      <c r="P51" s="178" t="str">
        <f t="shared" ref="P51" si="110">IF(G51=5,K51*1,"")</f>
        <v/>
      </c>
      <c r="Q51" s="177" t="str">
        <f t="shared" ref="Q51" si="111">IF(G51=6,K51*1,"")</f>
        <v/>
      </c>
    </row>
    <row r="52" spans="1:18" ht="30.15" customHeight="1">
      <c r="A52" s="155"/>
      <c r="B52" s="156">
        <v>0.625</v>
      </c>
      <c r="C52" s="156">
        <v>0.63541666666666696</v>
      </c>
      <c r="D52" s="161" t="s">
        <v>105</v>
      </c>
      <c r="E52" s="162"/>
      <c r="F52" s="162"/>
      <c r="G52" s="163"/>
      <c r="H52" s="160"/>
      <c r="I52" s="179">
        <f t="shared" si="90"/>
        <v>0</v>
      </c>
      <c r="J52" s="180">
        <f t="shared" si="91"/>
        <v>1.0416666666666963E-2</v>
      </c>
      <c r="K52" s="176">
        <f t="shared" si="104"/>
        <v>0</v>
      </c>
      <c r="L52" s="177"/>
      <c r="M52" s="177"/>
      <c r="N52" s="177"/>
      <c r="O52" s="177"/>
      <c r="P52" s="178"/>
      <c r="Q52" s="177"/>
      <c r="R52">
        <f>IF(E52="Yes",200,0)</f>
        <v>0</v>
      </c>
    </row>
    <row r="53" spans="1:18" ht="30.15" customHeight="1">
      <c r="A53" s="155"/>
      <c r="B53" s="156">
        <v>0.63541666666666696</v>
      </c>
      <c r="C53" s="156">
        <v>0.67708333333333304</v>
      </c>
      <c r="D53" s="308" t="s">
        <v>111</v>
      </c>
      <c r="E53" s="309"/>
      <c r="F53" s="309"/>
      <c r="G53" s="159"/>
      <c r="H53" s="160">
        <f>IF(G53=6,1200,IF(G53=5,1400,IF(G53=4,1600,IF(G53=3,1800,IF(G53=2,2000,IF(G53=1,2400,IF(G53=0,0)))))))</f>
        <v>0</v>
      </c>
      <c r="I53" s="179">
        <f t="shared" si="90"/>
        <v>0</v>
      </c>
      <c r="J53" s="180">
        <f t="shared" ref="J53:J54" si="112">SUM(C53-B53)</f>
        <v>4.1666666666666075E-2</v>
      </c>
      <c r="K53" s="176">
        <f t="shared" si="104"/>
        <v>0</v>
      </c>
      <c r="L53" s="177" t="str">
        <f t="shared" ref="L53:L54" si="113">IF(G53=1,K53*1,"")</f>
        <v/>
      </c>
      <c r="M53" s="177" t="str">
        <f t="shared" ref="M53:M54" si="114">IF(G53=2,K53*1,"")</f>
        <v/>
      </c>
      <c r="N53" s="177" t="str">
        <f t="shared" ref="N53:N54" si="115">IF(G53=3,K53*1,"")</f>
        <v/>
      </c>
      <c r="O53" s="177" t="str">
        <f t="shared" ref="O53:O54" si="116">IF(G53=4,K53*1,"")</f>
        <v/>
      </c>
      <c r="P53" s="178" t="str">
        <f t="shared" ref="P53:P54" si="117">IF(G53=5,K53*1,"")</f>
        <v/>
      </c>
      <c r="Q53" s="177" t="str">
        <f t="shared" ref="Q53:Q54" si="118">IF(G53=6,K53*1,"")</f>
        <v/>
      </c>
    </row>
    <row r="54" spans="1:18" ht="30.15" customHeight="1">
      <c r="A54" s="155"/>
      <c r="B54" s="156">
        <v>0.67708333333333304</v>
      </c>
      <c r="C54" s="156">
        <v>0.71875</v>
      </c>
      <c r="D54" s="308" t="s">
        <v>112</v>
      </c>
      <c r="E54" s="309"/>
      <c r="F54" s="309"/>
      <c r="G54" s="159"/>
      <c r="H54" s="160">
        <f>IF(G54=6,1200,IF(G54=5,1400,IF(G54=4,1600,IF(G54=3,1800,IF(G54=2,2000,IF(G54=1,2400,IF(G54=0,0)))))))</f>
        <v>0</v>
      </c>
      <c r="I54" s="179">
        <f t="shared" si="90"/>
        <v>0</v>
      </c>
      <c r="J54" s="180">
        <f t="shared" si="112"/>
        <v>4.1666666666666963E-2</v>
      </c>
      <c r="K54" s="176">
        <f t="shared" si="104"/>
        <v>0</v>
      </c>
      <c r="L54" s="177" t="str">
        <f t="shared" si="113"/>
        <v/>
      </c>
      <c r="M54" s="177" t="str">
        <f t="shared" si="114"/>
        <v/>
      </c>
      <c r="N54" s="177" t="str">
        <f t="shared" si="115"/>
        <v/>
      </c>
      <c r="O54" s="177" t="str">
        <f t="shared" si="116"/>
        <v/>
      </c>
      <c r="P54" s="178" t="str">
        <f t="shared" si="117"/>
        <v/>
      </c>
      <c r="Q54" s="177" t="str">
        <f t="shared" si="118"/>
        <v/>
      </c>
    </row>
    <row r="55" spans="1:18" ht="30.15" customHeight="1">
      <c r="A55" s="164" t="s">
        <v>122</v>
      </c>
      <c r="B55" s="165"/>
      <c r="C55" s="166"/>
      <c r="D55" s="166"/>
      <c r="E55" s="167" t="s">
        <v>123</v>
      </c>
      <c r="F55" s="168" t="str">
        <f>IF(K55&gt;10,"PLEASE CHECK","OK")</f>
        <v>OK</v>
      </c>
      <c r="G55" s="166"/>
      <c r="H55" s="166"/>
      <c r="I55" s="181">
        <f t="shared" ref="I55:J55" si="119">SUM(I43:I54)</f>
        <v>0</v>
      </c>
      <c r="J55" s="185">
        <f t="shared" si="119"/>
        <v>0.42708333333333298</v>
      </c>
      <c r="K55" s="166">
        <f>(K44+K45+K47+K48+K49+K50+K51+K53+K54)</f>
        <v>0</v>
      </c>
      <c r="L55" s="183">
        <f>SUM(L43:L54)</f>
        <v>0</v>
      </c>
      <c r="M55" s="183">
        <f t="shared" ref="M55" si="120">SUM(M43:M54)</f>
        <v>0</v>
      </c>
      <c r="N55" s="183">
        <f t="shared" ref="N55" si="121">SUM(N43:N54)</f>
        <v>0</v>
      </c>
      <c r="O55" s="183">
        <f t="shared" ref="O55" si="122">SUM(O43:O54)</f>
        <v>0</v>
      </c>
      <c r="P55" s="184">
        <f t="shared" ref="P55" si="123">SUM(P43:P54)</f>
        <v>0</v>
      </c>
      <c r="Q55" s="184">
        <f t="shared" ref="Q55:R55" si="124">SUM(Q43:Q54)</f>
        <v>0</v>
      </c>
      <c r="R55" s="186">
        <f t="shared" si="124"/>
        <v>0</v>
      </c>
    </row>
    <row r="56" spans="1:18" ht="30.15" customHeight="1">
      <c r="A56" s="149" t="s">
        <v>124</v>
      </c>
      <c r="B56" s="150">
        <v>0.29166666666666702</v>
      </c>
      <c r="C56" s="150">
        <v>0.33333333333333298</v>
      </c>
      <c r="D56" s="151" t="s">
        <v>102</v>
      </c>
      <c r="E56" s="152"/>
      <c r="F56" s="152"/>
      <c r="G56" s="153"/>
      <c r="H56" s="154"/>
      <c r="I56" s="174">
        <f t="shared" ref="I56:I67" si="125">SUM(K56*H56)</f>
        <v>0</v>
      </c>
      <c r="J56" s="175">
        <f t="shared" ref="J56:J65" si="126">SUM(C56-B56)</f>
        <v>4.1666666666665964E-2</v>
      </c>
      <c r="K56" s="176">
        <f>IF(G56&lt;&gt;"",HOUR(J56),0)</f>
        <v>0</v>
      </c>
      <c r="L56" s="177" t="str">
        <f>IF(G56=1,K56*1,"")</f>
        <v/>
      </c>
      <c r="M56" s="177" t="str">
        <f>IF(G56=2,K56*1,"")</f>
        <v/>
      </c>
      <c r="N56" s="177" t="str">
        <f>IF(G56=3,K56*1,"")</f>
        <v/>
      </c>
      <c r="O56" s="177" t="str">
        <f>IF(G56=4,K56*1,"")</f>
        <v/>
      </c>
      <c r="P56" s="178" t="str">
        <f>IF(G56=5,K56*1,"")</f>
        <v/>
      </c>
      <c r="Q56" s="177"/>
    </row>
    <row r="57" spans="1:18" ht="30.15" customHeight="1">
      <c r="A57" s="155"/>
      <c r="B57" s="156">
        <v>0.33333333333333298</v>
      </c>
      <c r="C57" s="156">
        <v>0.375</v>
      </c>
      <c r="D57" s="308" t="s">
        <v>103</v>
      </c>
      <c r="E57" s="309"/>
      <c r="F57" s="309"/>
      <c r="G57" s="159"/>
      <c r="H57" s="160">
        <f>IF(G57=6,1200,IF(G57=5,1400,IF(G57=4,1600,IF(G57=3,1800,IF(G57=2,2000,IF(G57=1,2400,IF(G57=0,0)))))))</f>
        <v>0</v>
      </c>
      <c r="I57" s="179">
        <f t="shared" si="125"/>
        <v>0</v>
      </c>
      <c r="J57" s="180">
        <f t="shared" si="126"/>
        <v>4.1666666666667018E-2</v>
      </c>
      <c r="K57" s="176">
        <f>IF(G57&lt;&gt;"",HOUR(J57),0)</f>
        <v>0</v>
      </c>
      <c r="L57" s="177" t="str">
        <f>IF(G57=1,K57*1,"")</f>
        <v/>
      </c>
      <c r="M57" s="177" t="str">
        <f>IF(G57=2,K57*1,"")</f>
        <v/>
      </c>
      <c r="N57" s="177" t="str">
        <f>IF(G57=3,K57*1,"")</f>
        <v/>
      </c>
      <c r="O57" s="177" t="str">
        <f>IF(G57=4,K57*1,"")</f>
        <v/>
      </c>
      <c r="P57" s="178" t="str">
        <f>IF(G57=5,K57*1,"")</f>
        <v/>
      </c>
      <c r="Q57" s="177" t="str">
        <f>IF(G57=6,K57*1,"")</f>
        <v/>
      </c>
      <c r="R57" s="31" t="s">
        <v>38</v>
      </c>
    </row>
    <row r="58" spans="1:18" ht="30.15" customHeight="1">
      <c r="A58" s="155"/>
      <c r="B58" s="156">
        <v>0.375</v>
      </c>
      <c r="C58" s="156">
        <v>0.41666666666666702</v>
      </c>
      <c r="D58" s="308" t="s">
        <v>104</v>
      </c>
      <c r="E58" s="309"/>
      <c r="F58" s="309"/>
      <c r="G58" s="159"/>
      <c r="H58" s="160">
        <f>IF(G58=6,1200,IF(G58=5,1400,IF(G58=4,1600,IF(G58=3,1800,IF(G58=2,2000,IF(G58=1,2400,IF(G58=0,0)))))))</f>
        <v>0</v>
      </c>
      <c r="I58" s="179">
        <f t="shared" si="125"/>
        <v>0</v>
      </c>
      <c r="J58" s="180">
        <f t="shared" si="126"/>
        <v>4.1666666666667018E-2</v>
      </c>
      <c r="K58" s="176">
        <f>IF(G58&lt;&gt;"",HOUR(J58),0)</f>
        <v>0</v>
      </c>
      <c r="L58" s="177" t="str">
        <f t="shared" ref="L58" si="127">IF(G58=1,K58*1,"")</f>
        <v/>
      </c>
      <c r="M58" s="177" t="str">
        <f t="shared" ref="M58" si="128">IF(G58=2,K58*1,"")</f>
        <v/>
      </c>
      <c r="N58" s="177" t="str">
        <f t="shared" ref="N58" si="129">IF(G58=3,K58*1,"")</f>
        <v/>
      </c>
      <c r="O58" s="177" t="str">
        <f t="shared" ref="O58" si="130">IF(G58=4,K58*1,"")</f>
        <v/>
      </c>
      <c r="P58" s="178" t="str">
        <f t="shared" ref="P58" si="131">IF(G58=5,K58*1,"")</f>
        <v/>
      </c>
      <c r="Q58" s="177" t="str">
        <f>IF(G58=6,K58*1,"")</f>
        <v/>
      </c>
    </row>
    <row r="59" spans="1:18" ht="30.15" customHeight="1">
      <c r="A59" s="155"/>
      <c r="B59" s="156">
        <v>0.41666666666666702</v>
      </c>
      <c r="C59" s="156">
        <v>0.4375</v>
      </c>
      <c r="D59" s="161" t="s">
        <v>105</v>
      </c>
      <c r="E59" s="162"/>
      <c r="F59" s="162"/>
      <c r="G59" s="153"/>
      <c r="H59" s="160"/>
      <c r="I59" s="179">
        <f t="shared" si="125"/>
        <v>0</v>
      </c>
      <c r="J59" s="180">
        <f t="shared" si="126"/>
        <v>2.0833333333332982E-2</v>
      </c>
      <c r="K59" s="176">
        <f t="shared" ref="K59:K61" si="132">IF(G59&lt;&gt;"",HOUR(J59),0)</f>
        <v>0</v>
      </c>
      <c r="L59" s="177"/>
      <c r="M59" s="177"/>
      <c r="N59" s="177"/>
      <c r="O59" s="177"/>
      <c r="P59" s="178"/>
      <c r="Q59" s="177"/>
      <c r="R59">
        <f>IF(E59="Yes",300,0)</f>
        <v>0</v>
      </c>
    </row>
    <row r="60" spans="1:18" ht="30.15" customHeight="1">
      <c r="A60" s="155"/>
      <c r="B60" s="156">
        <v>0.4375</v>
      </c>
      <c r="C60" s="156">
        <v>0.47916666666666702</v>
      </c>
      <c r="D60" s="308" t="s">
        <v>106</v>
      </c>
      <c r="E60" s="309"/>
      <c r="F60" s="309"/>
      <c r="G60" s="159"/>
      <c r="H60" s="160">
        <f>IF(G60=6,1200,IF(G60=5,1400,IF(G60=4,1600,IF(G60=3,1800,IF(G60=2,2000,IF(G60=1,2400,IF(G60=0,0)))))))</f>
        <v>0</v>
      </c>
      <c r="I60" s="179">
        <f t="shared" si="125"/>
        <v>0</v>
      </c>
      <c r="J60" s="180">
        <f t="shared" si="126"/>
        <v>4.1666666666667018E-2</v>
      </c>
      <c r="K60" s="176">
        <f t="shared" si="132"/>
        <v>0</v>
      </c>
      <c r="L60" s="177" t="str">
        <f t="shared" ref="L60:L62" si="133">IF(G60=1,K60*1,"")</f>
        <v/>
      </c>
      <c r="M60" s="177" t="str">
        <f t="shared" ref="M60:M62" si="134">IF(G60=2,K60*1,"")</f>
        <v/>
      </c>
      <c r="N60" s="177" t="str">
        <f t="shared" ref="N60:N62" si="135">IF(G60=3,K60*1,"")</f>
        <v/>
      </c>
      <c r="O60" s="177" t="str">
        <f t="shared" ref="O60:O62" si="136">IF(G60=4,K60*1,"")</f>
        <v/>
      </c>
      <c r="P60" s="178" t="str">
        <f t="shared" ref="P60:P62" si="137">IF(G60=5,K60*1,"")</f>
        <v/>
      </c>
      <c r="Q60" s="177" t="str">
        <f t="shared" ref="Q60" si="138">IF(G60=6,K60*1,"")</f>
        <v/>
      </c>
    </row>
    <row r="61" spans="1:18" ht="30.15" customHeight="1">
      <c r="A61" s="155"/>
      <c r="B61" s="156">
        <v>0.47916666666666702</v>
      </c>
      <c r="C61" s="156">
        <v>0.52083333333333304</v>
      </c>
      <c r="D61" s="308" t="s">
        <v>107</v>
      </c>
      <c r="E61" s="309"/>
      <c r="F61" s="309"/>
      <c r="G61" s="159"/>
      <c r="H61" s="160">
        <f>IF(G61=6,1200,IF(G61=5,1400,IF(G61=4,1600,IF(G61=3,1800,IF(G61=2,2000,IF(G61=1,2400,IF(G61=0,0)))))))</f>
        <v>0</v>
      </c>
      <c r="I61" s="179">
        <f t="shared" si="125"/>
        <v>0</v>
      </c>
      <c r="J61" s="180">
        <f t="shared" si="126"/>
        <v>4.1666666666666019E-2</v>
      </c>
      <c r="K61" s="176">
        <f t="shared" si="132"/>
        <v>0</v>
      </c>
      <c r="L61" s="177" t="str">
        <f t="shared" si="133"/>
        <v/>
      </c>
      <c r="M61" s="177" t="str">
        <f t="shared" si="134"/>
        <v/>
      </c>
      <c r="N61" s="177" t="str">
        <f t="shared" si="135"/>
        <v/>
      </c>
      <c r="O61" s="177" t="str">
        <f t="shared" si="136"/>
        <v/>
      </c>
      <c r="P61" s="178" t="str">
        <f t="shared" si="137"/>
        <v/>
      </c>
      <c r="Q61" s="177"/>
    </row>
    <row r="62" spans="1:18" ht="30.15" customHeight="1">
      <c r="A62" s="155"/>
      <c r="B62" s="156">
        <v>0.52083333333333304</v>
      </c>
      <c r="C62" s="156">
        <v>0.5625</v>
      </c>
      <c r="D62" s="308" t="s">
        <v>108</v>
      </c>
      <c r="E62" s="309"/>
      <c r="F62" s="309"/>
      <c r="G62" s="159"/>
      <c r="H62" s="160">
        <f>IF(G62=6,1200,IF(G62=5,1400,IF(G62=4,1600,IF(G62=3,1800,IF(G62=2,2000,IF(G62=1,2400,IF(G62=0,0)))))))</f>
        <v>0</v>
      </c>
      <c r="I62" s="179">
        <f t="shared" si="125"/>
        <v>0</v>
      </c>
      <c r="J62" s="180">
        <f t="shared" si="126"/>
        <v>4.1666666666666963E-2</v>
      </c>
      <c r="K62" s="176">
        <f t="shared" ref="K62:K67" si="139">IF(G62&lt;&gt;"",HOUR(J62),0)</f>
        <v>0</v>
      </c>
      <c r="L62" s="177" t="str">
        <f t="shared" si="133"/>
        <v/>
      </c>
      <c r="M62" s="177" t="str">
        <f t="shared" si="134"/>
        <v/>
      </c>
      <c r="N62" s="177" t="str">
        <f t="shared" si="135"/>
        <v/>
      </c>
      <c r="O62" s="177" t="str">
        <f t="shared" si="136"/>
        <v/>
      </c>
      <c r="P62" s="178" t="str">
        <f t="shared" si="137"/>
        <v/>
      </c>
      <c r="Q62" s="177" t="str">
        <f t="shared" ref="Q62" si="140">IF(G62=6,K62*1,"")</f>
        <v/>
      </c>
    </row>
    <row r="63" spans="1:18" ht="30.15" customHeight="1">
      <c r="A63" s="155"/>
      <c r="B63" s="156">
        <v>0.5625</v>
      </c>
      <c r="C63" s="156">
        <v>0.58333333333333304</v>
      </c>
      <c r="D63" s="161" t="s">
        <v>109</v>
      </c>
      <c r="E63" s="162"/>
      <c r="F63" s="162"/>
      <c r="G63" s="153"/>
      <c r="H63" s="160"/>
      <c r="I63" s="179">
        <f t="shared" si="125"/>
        <v>0</v>
      </c>
      <c r="J63" s="180">
        <f t="shared" si="126"/>
        <v>2.0833333333333037E-2</v>
      </c>
      <c r="K63" s="176">
        <f t="shared" si="139"/>
        <v>0</v>
      </c>
      <c r="L63" s="177"/>
      <c r="M63" s="177"/>
      <c r="N63" s="177"/>
      <c r="O63" s="177"/>
      <c r="P63" s="178"/>
      <c r="Q63" s="177"/>
      <c r="R63">
        <f>IF(E63="Yes",500,0)</f>
        <v>0</v>
      </c>
    </row>
    <row r="64" spans="1:18" ht="30.15" customHeight="1">
      <c r="A64" s="155"/>
      <c r="B64" s="156">
        <v>0.58333333333333304</v>
      </c>
      <c r="C64" s="156">
        <v>0.625</v>
      </c>
      <c r="D64" s="308" t="s">
        <v>110</v>
      </c>
      <c r="E64" s="309"/>
      <c r="F64" s="309"/>
      <c r="G64" s="159"/>
      <c r="H64" s="160">
        <f>IF(G64=6,1200,IF(G64=5,1400,IF(G64=4,1600,IF(G64=3,1800,IF(G64=2,2000,IF(G64=1,2400,IF(G64=0,0)))))))</f>
        <v>0</v>
      </c>
      <c r="I64" s="179">
        <f t="shared" si="125"/>
        <v>0</v>
      </c>
      <c r="J64" s="180">
        <f t="shared" si="126"/>
        <v>4.1666666666666963E-2</v>
      </c>
      <c r="K64" s="176">
        <f t="shared" si="139"/>
        <v>0</v>
      </c>
      <c r="L64" s="177" t="str">
        <f t="shared" ref="L64" si="141">IF(G64=1,K64*1,"")</f>
        <v/>
      </c>
      <c r="M64" s="177" t="str">
        <f t="shared" ref="M64" si="142">IF(G64=2,K64*1,"")</f>
        <v/>
      </c>
      <c r="N64" s="177" t="str">
        <f t="shared" ref="N64" si="143">IF(G64=3,K64*1,"")</f>
        <v/>
      </c>
      <c r="O64" s="177" t="str">
        <f t="shared" ref="O64" si="144">IF(G64=4,K64*1,"")</f>
        <v/>
      </c>
      <c r="P64" s="178" t="str">
        <f t="shared" ref="P64" si="145">IF(G64=5,K64*1,"")</f>
        <v/>
      </c>
      <c r="Q64" s="177" t="str">
        <f t="shared" ref="Q64" si="146">IF(G64=6,K64*1,"")</f>
        <v/>
      </c>
    </row>
    <row r="65" spans="1:18" ht="30.15" customHeight="1">
      <c r="A65" s="155"/>
      <c r="B65" s="156">
        <v>0.625</v>
      </c>
      <c r="C65" s="156">
        <v>0.63541666666666696</v>
      </c>
      <c r="D65" s="161" t="s">
        <v>105</v>
      </c>
      <c r="E65" s="162"/>
      <c r="F65" s="162"/>
      <c r="G65" s="163"/>
      <c r="H65" s="160"/>
      <c r="I65" s="179">
        <f t="shared" si="125"/>
        <v>0</v>
      </c>
      <c r="J65" s="180">
        <f t="shared" si="126"/>
        <v>1.0416666666666963E-2</v>
      </c>
      <c r="K65" s="176">
        <f t="shared" si="139"/>
        <v>0</v>
      </c>
      <c r="L65" s="177"/>
      <c r="M65" s="177"/>
      <c r="N65" s="177"/>
      <c r="O65" s="177"/>
      <c r="P65" s="178"/>
      <c r="Q65" s="177"/>
      <c r="R65">
        <f>IF(E65="Yes",200,0)</f>
        <v>0</v>
      </c>
    </row>
    <row r="66" spans="1:18" ht="30.15" customHeight="1">
      <c r="A66" s="155"/>
      <c r="B66" s="156">
        <v>0.63541666666666696</v>
      </c>
      <c r="C66" s="156">
        <v>0.67708333333333304</v>
      </c>
      <c r="D66" s="308" t="s">
        <v>111</v>
      </c>
      <c r="E66" s="309"/>
      <c r="F66" s="309"/>
      <c r="G66" s="159"/>
      <c r="H66" s="160">
        <f>IF(G66=6,1200,IF(G66=5,1400,IF(G66=4,1600,IF(G66=3,1800,IF(G66=2,2000,IF(G66=1,2400,IF(G66=0,0)))))))</f>
        <v>0</v>
      </c>
      <c r="I66" s="179">
        <f t="shared" si="125"/>
        <v>0</v>
      </c>
      <c r="J66" s="180">
        <f t="shared" ref="J66:J67" si="147">SUM(C66-B66)</f>
        <v>4.1666666666666075E-2</v>
      </c>
      <c r="K66" s="176">
        <f t="shared" si="139"/>
        <v>0</v>
      </c>
      <c r="L66" s="177" t="str">
        <f t="shared" ref="L66:L67" si="148">IF(G66=1,K66*1,"")</f>
        <v/>
      </c>
      <c r="M66" s="177" t="str">
        <f t="shared" ref="M66:M67" si="149">IF(G66=2,K66*1,"")</f>
        <v/>
      </c>
      <c r="N66" s="177" t="str">
        <f t="shared" ref="N66:N67" si="150">IF(G66=3,K66*1,"")</f>
        <v/>
      </c>
      <c r="O66" s="177" t="str">
        <f t="shared" ref="O66:O67" si="151">IF(G66=4,K66*1,"")</f>
        <v/>
      </c>
      <c r="P66" s="178" t="str">
        <f t="shared" ref="P66:P67" si="152">IF(G66=5,K66*1,"")</f>
        <v/>
      </c>
      <c r="Q66" s="177" t="str">
        <f t="shared" ref="Q66:Q67" si="153">IF(G66=6,K66*1,"")</f>
        <v/>
      </c>
    </row>
    <row r="67" spans="1:18" ht="30.15" customHeight="1">
      <c r="A67" s="155"/>
      <c r="B67" s="156">
        <v>0.67708333333333304</v>
      </c>
      <c r="C67" s="156">
        <v>0.71875</v>
      </c>
      <c r="D67" s="308" t="s">
        <v>112</v>
      </c>
      <c r="E67" s="309"/>
      <c r="F67" s="309"/>
      <c r="G67" s="159"/>
      <c r="H67" s="160">
        <f>IF(G67=6,1200,IF(G67=5,1400,IF(G67=4,1600,IF(G67=3,1800,IF(G67=2,2000,IF(G67=1,2400,IF(G67=0,0)))))))</f>
        <v>0</v>
      </c>
      <c r="I67" s="179">
        <f t="shared" si="125"/>
        <v>0</v>
      </c>
      <c r="J67" s="180">
        <f t="shared" si="147"/>
        <v>4.1666666666666963E-2</v>
      </c>
      <c r="K67" s="176">
        <f t="shared" si="139"/>
        <v>0</v>
      </c>
      <c r="L67" s="177" t="str">
        <f t="shared" si="148"/>
        <v/>
      </c>
      <c r="M67" s="177" t="str">
        <f t="shared" si="149"/>
        <v/>
      </c>
      <c r="N67" s="177" t="str">
        <f t="shared" si="150"/>
        <v/>
      </c>
      <c r="O67" s="177" t="str">
        <f t="shared" si="151"/>
        <v/>
      </c>
      <c r="P67" s="178" t="str">
        <f t="shared" si="152"/>
        <v/>
      </c>
      <c r="Q67" s="177" t="str">
        <f t="shared" si="153"/>
        <v/>
      </c>
    </row>
    <row r="68" spans="1:18" ht="30.15" customHeight="1">
      <c r="A68" s="164" t="s">
        <v>125</v>
      </c>
      <c r="B68" s="165"/>
      <c r="C68" s="166"/>
      <c r="D68" s="166"/>
      <c r="E68" s="167" t="s">
        <v>126</v>
      </c>
      <c r="F68" s="168" t="str">
        <f>IF(K68&gt;10,"PLEASE CHECK","OK")</f>
        <v>OK</v>
      </c>
      <c r="G68" s="166"/>
      <c r="H68" s="169"/>
      <c r="I68" s="181">
        <f t="shared" ref="I68:J68" si="154">SUM(I56:I67)</f>
        <v>0</v>
      </c>
      <c r="J68" s="182">
        <f t="shared" si="154"/>
        <v>0.42708333333333298</v>
      </c>
      <c r="K68" s="166">
        <f>(K57+K58+K60+K61+K62+K63+K64+K66+K67)</f>
        <v>0</v>
      </c>
      <c r="L68" s="183">
        <f>SUM(L56:L67)</f>
        <v>0</v>
      </c>
      <c r="M68" s="183">
        <f t="shared" ref="M68" si="155">SUM(M56:M67)</f>
        <v>0</v>
      </c>
      <c r="N68" s="183">
        <f t="shared" ref="N68" si="156">SUM(N56:N67)</f>
        <v>0</v>
      </c>
      <c r="O68" s="183">
        <f t="shared" ref="O68" si="157">SUM(O56:O67)</f>
        <v>0</v>
      </c>
      <c r="P68" s="184">
        <f t="shared" ref="P68" si="158">SUM(P56:P67)</f>
        <v>0</v>
      </c>
      <c r="Q68" s="184">
        <f t="shared" ref="Q68:R68" si="159">SUM(Q56:Q67)</f>
        <v>0</v>
      </c>
      <c r="R68" s="186">
        <f t="shared" si="159"/>
        <v>0</v>
      </c>
    </row>
    <row r="69" spans="1:18" ht="30.15" customHeight="1">
      <c r="A69" s="155" t="s">
        <v>127</v>
      </c>
      <c r="B69" s="150">
        <v>0.29166666666666702</v>
      </c>
      <c r="C69" s="150">
        <v>0.33333333333333298</v>
      </c>
      <c r="D69" s="151" t="s">
        <v>102</v>
      </c>
      <c r="E69" s="152"/>
      <c r="F69" s="152"/>
      <c r="G69" s="153"/>
      <c r="H69" s="154"/>
      <c r="I69" s="174">
        <f t="shared" ref="I69:I80" si="160">SUM(K69*H69)</f>
        <v>0</v>
      </c>
      <c r="J69" s="175">
        <f t="shared" ref="J69:J78" si="161">SUM(C69-B69)</f>
        <v>4.1666666666665964E-2</v>
      </c>
      <c r="K69" s="176">
        <f>IF(G69&lt;&gt;"",HOUR(J69),0)</f>
        <v>0</v>
      </c>
      <c r="L69" s="177" t="str">
        <f>IF(G69=1,K69*1,"")</f>
        <v/>
      </c>
      <c r="M69" s="177" t="str">
        <f>IF(G69=2,K69*1,"")</f>
        <v/>
      </c>
      <c r="N69" s="177" t="str">
        <f>IF(G69=3,K69*1,"")</f>
        <v/>
      </c>
      <c r="O69" s="177" t="str">
        <f>IF(G69=4,K69*1,"")</f>
        <v/>
      </c>
      <c r="P69" s="178" t="str">
        <f>IF(G69=5,K69*1,"")</f>
        <v/>
      </c>
      <c r="Q69" s="177"/>
    </row>
    <row r="70" spans="1:18" ht="30.15" customHeight="1">
      <c r="A70" s="155"/>
      <c r="B70" s="156">
        <v>0.33333333333333298</v>
      </c>
      <c r="C70" s="156">
        <v>0.375</v>
      </c>
      <c r="D70" s="308" t="s">
        <v>103</v>
      </c>
      <c r="E70" s="309"/>
      <c r="F70" s="309"/>
      <c r="G70" s="159"/>
      <c r="H70" s="160">
        <f>IF(G70=6,1200,IF(G70=5,1400,IF(G70=4,1600,IF(G70=3,1800,IF(G70=2,2000,IF(G70=1,2400,IF(G70=0,0)))))))</f>
        <v>0</v>
      </c>
      <c r="I70" s="179">
        <f t="shared" si="160"/>
        <v>0</v>
      </c>
      <c r="J70" s="180">
        <f t="shared" si="161"/>
        <v>4.1666666666667018E-2</v>
      </c>
      <c r="K70" s="176">
        <f>IF(G70&lt;&gt;"",HOUR(J70),0)</f>
        <v>0</v>
      </c>
      <c r="L70" s="177" t="str">
        <f>IF(G70=1,K70*1,"")</f>
        <v/>
      </c>
      <c r="M70" s="177" t="str">
        <f>IF(G70=2,K70*1,"")</f>
        <v/>
      </c>
      <c r="N70" s="177" t="str">
        <f>IF(G70=3,K70*1,"")</f>
        <v/>
      </c>
      <c r="O70" s="177" t="str">
        <f>IF(G70=4,K70*1,"")</f>
        <v/>
      </c>
      <c r="P70" s="178" t="str">
        <f>IF(G70=5,K70*1,"")</f>
        <v/>
      </c>
      <c r="Q70" s="177" t="str">
        <f>IF(G70=6,K70*1,"")</f>
        <v/>
      </c>
      <c r="R70" s="31" t="s">
        <v>38</v>
      </c>
    </row>
    <row r="71" spans="1:18" ht="30.15" customHeight="1">
      <c r="A71" s="155"/>
      <c r="B71" s="156">
        <v>0.375</v>
      </c>
      <c r="C71" s="156">
        <v>0.41666666666666702</v>
      </c>
      <c r="D71" s="308" t="s">
        <v>104</v>
      </c>
      <c r="E71" s="309"/>
      <c r="F71" s="309"/>
      <c r="G71" s="159"/>
      <c r="H71" s="160">
        <f>IF(G71=6,1200,IF(G71=5,1400,IF(G71=4,1600,IF(G71=3,1800,IF(G71=2,2000,IF(G71=1,2400,IF(G71=0,0)))))))</f>
        <v>0</v>
      </c>
      <c r="I71" s="179">
        <f t="shared" si="160"/>
        <v>0</v>
      </c>
      <c r="J71" s="180">
        <f t="shared" si="161"/>
        <v>4.1666666666667018E-2</v>
      </c>
      <c r="K71" s="176">
        <f>IF(G71&lt;&gt;"",HOUR(J71),0)</f>
        <v>0</v>
      </c>
      <c r="L71" s="177" t="str">
        <f t="shared" ref="L71" si="162">IF(G71=1,K71*1,"")</f>
        <v/>
      </c>
      <c r="M71" s="177" t="str">
        <f t="shared" ref="M71" si="163">IF(G71=2,K71*1,"")</f>
        <v/>
      </c>
      <c r="N71" s="177" t="str">
        <f t="shared" ref="N71" si="164">IF(G71=3,K71*1,"")</f>
        <v/>
      </c>
      <c r="O71" s="177" t="str">
        <f t="shared" ref="O71" si="165">IF(G71=4,K71*1,"")</f>
        <v/>
      </c>
      <c r="P71" s="178" t="str">
        <f t="shared" ref="P71" si="166">IF(G71=5,K71*1,"")</f>
        <v/>
      </c>
      <c r="Q71" s="177" t="str">
        <f>IF(G71=6,K71*1,"")</f>
        <v/>
      </c>
    </row>
    <row r="72" spans="1:18" ht="30.15" customHeight="1">
      <c r="A72" s="155"/>
      <c r="B72" s="156">
        <v>0.41666666666666702</v>
      </c>
      <c r="C72" s="156">
        <v>0.4375</v>
      </c>
      <c r="D72" s="161" t="s">
        <v>105</v>
      </c>
      <c r="E72" s="162"/>
      <c r="F72" s="162"/>
      <c r="G72" s="153"/>
      <c r="H72" s="160"/>
      <c r="I72" s="179">
        <f t="shared" si="160"/>
        <v>0</v>
      </c>
      <c r="J72" s="180">
        <f t="shared" si="161"/>
        <v>2.0833333333332982E-2</v>
      </c>
      <c r="K72" s="176">
        <f t="shared" ref="K72:K74" si="167">IF(G72&lt;&gt;"",HOUR(J72),0)</f>
        <v>0</v>
      </c>
      <c r="L72" s="177"/>
      <c r="M72" s="177"/>
      <c r="N72" s="177"/>
      <c r="O72" s="177"/>
      <c r="P72" s="178"/>
      <c r="Q72" s="177"/>
      <c r="R72">
        <f>IF(E72="Yes",300,0)</f>
        <v>0</v>
      </c>
    </row>
    <row r="73" spans="1:18" ht="30.15" customHeight="1">
      <c r="A73" s="155"/>
      <c r="B73" s="156">
        <v>0.4375</v>
      </c>
      <c r="C73" s="156">
        <v>0.47916666666666702</v>
      </c>
      <c r="D73" s="308" t="s">
        <v>106</v>
      </c>
      <c r="E73" s="309"/>
      <c r="F73" s="309"/>
      <c r="G73" s="159"/>
      <c r="H73" s="160">
        <f>IF(G73=6,1200,IF(G73=5,1400,IF(G73=4,1600,IF(G73=3,1800,IF(G73=2,2000,IF(G73=1,2400,IF(G73=0,0)))))))</f>
        <v>0</v>
      </c>
      <c r="I73" s="179">
        <f t="shared" si="160"/>
        <v>0</v>
      </c>
      <c r="J73" s="180">
        <f t="shared" si="161"/>
        <v>4.1666666666667018E-2</v>
      </c>
      <c r="K73" s="176">
        <f t="shared" si="167"/>
        <v>0</v>
      </c>
      <c r="L73" s="177" t="str">
        <f t="shared" ref="L73:L75" si="168">IF(G73=1,K73*1,"")</f>
        <v/>
      </c>
      <c r="M73" s="177" t="str">
        <f t="shared" ref="M73:M75" si="169">IF(G73=2,K73*1,"")</f>
        <v/>
      </c>
      <c r="N73" s="177" t="str">
        <f t="shared" ref="N73:N75" si="170">IF(G73=3,K73*1,"")</f>
        <v/>
      </c>
      <c r="O73" s="177" t="str">
        <f t="shared" ref="O73:O75" si="171">IF(G73=4,K73*1,"")</f>
        <v/>
      </c>
      <c r="P73" s="178" t="str">
        <f t="shared" ref="P73:P75" si="172">IF(G73=5,K73*1,"")</f>
        <v/>
      </c>
      <c r="Q73" s="177" t="str">
        <f t="shared" ref="Q73" si="173">IF(G73=6,K73*1,"")</f>
        <v/>
      </c>
    </row>
    <row r="74" spans="1:18" ht="30.15" customHeight="1">
      <c r="A74" s="155"/>
      <c r="B74" s="156">
        <v>0.47916666666666702</v>
      </c>
      <c r="C74" s="156">
        <v>0.52083333333333304</v>
      </c>
      <c r="D74" s="308" t="s">
        <v>107</v>
      </c>
      <c r="E74" s="309"/>
      <c r="F74" s="309"/>
      <c r="G74" s="159"/>
      <c r="H74" s="160">
        <f>IF(G74=6,1200,IF(G74=5,1400,IF(G74=4,1600,IF(G74=3,1800,IF(G74=2,2000,IF(G74=1,2400,IF(G74=0,0)))))))</f>
        <v>0</v>
      </c>
      <c r="I74" s="179">
        <f t="shared" si="160"/>
        <v>0</v>
      </c>
      <c r="J74" s="180">
        <f t="shared" si="161"/>
        <v>4.1666666666666019E-2</v>
      </c>
      <c r="K74" s="176">
        <f t="shared" si="167"/>
        <v>0</v>
      </c>
      <c r="L74" s="177" t="str">
        <f t="shared" si="168"/>
        <v/>
      </c>
      <c r="M74" s="177" t="str">
        <f t="shared" si="169"/>
        <v/>
      </c>
      <c r="N74" s="177" t="str">
        <f t="shared" si="170"/>
        <v/>
      </c>
      <c r="O74" s="177" t="str">
        <f t="shared" si="171"/>
        <v/>
      </c>
      <c r="P74" s="178" t="str">
        <f t="shared" si="172"/>
        <v/>
      </c>
      <c r="Q74" s="177"/>
    </row>
    <row r="75" spans="1:18" ht="30.15" customHeight="1">
      <c r="A75" s="155"/>
      <c r="B75" s="156">
        <v>0.52083333333333304</v>
      </c>
      <c r="C75" s="156">
        <v>0.5625</v>
      </c>
      <c r="D75" s="308" t="s">
        <v>108</v>
      </c>
      <c r="E75" s="309"/>
      <c r="F75" s="309"/>
      <c r="G75" s="159"/>
      <c r="H75" s="160">
        <f>IF(G75=6,1200,IF(G75=5,1400,IF(G75=4,1600,IF(G75=3,1800,IF(G75=2,2000,IF(G75=1,2400,IF(G75=0,0)))))))</f>
        <v>0</v>
      </c>
      <c r="I75" s="179">
        <f t="shared" si="160"/>
        <v>0</v>
      </c>
      <c r="J75" s="180">
        <f t="shared" si="161"/>
        <v>4.1666666666666963E-2</v>
      </c>
      <c r="K75" s="176">
        <f t="shared" ref="K75:K80" si="174">IF(G75&lt;&gt;"",HOUR(J75),0)</f>
        <v>0</v>
      </c>
      <c r="L75" s="177" t="str">
        <f t="shared" si="168"/>
        <v/>
      </c>
      <c r="M75" s="177" t="str">
        <f t="shared" si="169"/>
        <v/>
      </c>
      <c r="N75" s="177" t="str">
        <f t="shared" si="170"/>
        <v/>
      </c>
      <c r="O75" s="177" t="str">
        <f t="shared" si="171"/>
        <v/>
      </c>
      <c r="P75" s="178" t="str">
        <f t="shared" si="172"/>
        <v/>
      </c>
      <c r="Q75" s="177" t="str">
        <f t="shared" ref="Q75" si="175">IF(G75=6,K75*1,"")</f>
        <v/>
      </c>
    </row>
    <row r="76" spans="1:18" ht="30.15" customHeight="1">
      <c r="A76" s="155"/>
      <c r="B76" s="156">
        <v>0.5625</v>
      </c>
      <c r="C76" s="156">
        <v>0.58333333333333304</v>
      </c>
      <c r="D76" s="161" t="s">
        <v>109</v>
      </c>
      <c r="E76" s="162"/>
      <c r="F76" s="162"/>
      <c r="G76" s="153"/>
      <c r="H76" s="160"/>
      <c r="I76" s="179">
        <f t="shared" si="160"/>
        <v>0</v>
      </c>
      <c r="J76" s="180">
        <f t="shared" si="161"/>
        <v>2.0833333333333037E-2</v>
      </c>
      <c r="K76" s="176">
        <f t="shared" si="174"/>
        <v>0</v>
      </c>
      <c r="L76" s="177"/>
      <c r="M76" s="177"/>
      <c r="N76" s="177"/>
      <c r="O76" s="177"/>
      <c r="P76" s="178"/>
      <c r="Q76" s="177"/>
      <c r="R76">
        <f>IF(E76="Yes",500,0)</f>
        <v>0</v>
      </c>
    </row>
    <row r="77" spans="1:18" ht="30.15" customHeight="1">
      <c r="A77" s="155"/>
      <c r="B77" s="156">
        <v>0.58333333333333304</v>
      </c>
      <c r="C77" s="156">
        <v>0.625</v>
      </c>
      <c r="D77" s="308" t="s">
        <v>110</v>
      </c>
      <c r="E77" s="309"/>
      <c r="F77" s="309"/>
      <c r="G77" s="159"/>
      <c r="H77" s="160">
        <f>IF(G77=6,1200,IF(G77=5,1400,IF(G77=4,1600,IF(G77=3,1800,IF(G77=2,2000,IF(G77=1,2400,IF(G77=0,0)))))))</f>
        <v>0</v>
      </c>
      <c r="I77" s="179">
        <f t="shared" si="160"/>
        <v>0</v>
      </c>
      <c r="J77" s="180">
        <f t="shared" si="161"/>
        <v>4.1666666666666963E-2</v>
      </c>
      <c r="K77" s="176">
        <f t="shared" si="174"/>
        <v>0</v>
      </c>
      <c r="L77" s="177" t="str">
        <f t="shared" ref="L77" si="176">IF(G77=1,K77*1,"")</f>
        <v/>
      </c>
      <c r="M77" s="177" t="str">
        <f t="shared" ref="M77" si="177">IF(G77=2,K77*1,"")</f>
        <v/>
      </c>
      <c r="N77" s="177" t="str">
        <f t="shared" ref="N77" si="178">IF(G77=3,K77*1,"")</f>
        <v/>
      </c>
      <c r="O77" s="177" t="str">
        <f t="shared" ref="O77" si="179">IF(G77=4,K77*1,"")</f>
        <v/>
      </c>
      <c r="P77" s="178" t="str">
        <f t="shared" ref="P77" si="180">IF(G77=5,K77*1,"")</f>
        <v/>
      </c>
      <c r="Q77" s="177" t="str">
        <f t="shared" ref="Q77" si="181">IF(G77=6,K77*1,"")</f>
        <v/>
      </c>
    </row>
    <row r="78" spans="1:18" ht="30.15" customHeight="1">
      <c r="A78" s="155"/>
      <c r="B78" s="156">
        <v>0.625</v>
      </c>
      <c r="C78" s="156">
        <v>0.63541666666666696</v>
      </c>
      <c r="D78" s="161" t="s">
        <v>105</v>
      </c>
      <c r="E78" s="162"/>
      <c r="F78" s="162"/>
      <c r="G78" s="163"/>
      <c r="H78" s="160"/>
      <c r="I78" s="179">
        <f t="shared" si="160"/>
        <v>0</v>
      </c>
      <c r="J78" s="180">
        <f t="shared" si="161"/>
        <v>1.0416666666666963E-2</v>
      </c>
      <c r="K78" s="176">
        <f t="shared" si="174"/>
        <v>0</v>
      </c>
      <c r="L78" s="177"/>
      <c r="M78" s="177"/>
      <c r="N78" s="177"/>
      <c r="O78" s="177"/>
      <c r="P78" s="178"/>
      <c r="Q78" s="177"/>
      <c r="R78">
        <f>IF(E78="Yes",200,0)</f>
        <v>0</v>
      </c>
    </row>
    <row r="79" spans="1:18" ht="30.15" customHeight="1">
      <c r="A79" s="155"/>
      <c r="B79" s="156">
        <v>0.63541666666666696</v>
      </c>
      <c r="C79" s="156">
        <v>0.67708333333333304</v>
      </c>
      <c r="D79" s="308" t="s">
        <v>111</v>
      </c>
      <c r="E79" s="309"/>
      <c r="F79" s="309"/>
      <c r="G79" s="159"/>
      <c r="H79" s="160">
        <f>IF(G79=6,1200,IF(G79=5,1400,IF(G79=4,1600,IF(G79=3,1800,IF(G79=2,2000,IF(G79=1,2400,IF(G79=0,0)))))))</f>
        <v>0</v>
      </c>
      <c r="I79" s="179">
        <f t="shared" si="160"/>
        <v>0</v>
      </c>
      <c r="J79" s="180">
        <f t="shared" ref="J79:J80" si="182">SUM(C79-B79)</f>
        <v>4.1666666666666075E-2</v>
      </c>
      <c r="K79" s="176">
        <f t="shared" si="174"/>
        <v>0</v>
      </c>
      <c r="L79" s="177" t="str">
        <f t="shared" ref="L79:L80" si="183">IF(G79=1,K79*1,"")</f>
        <v/>
      </c>
      <c r="M79" s="177" t="str">
        <f t="shared" ref="M79:M80" si="184">IF(G79=2,K79*1,"")</f>
        <v/>
      </c>
      <c r="N79" s="177" t="str">
        <f t="shared" ref="N79:N80" si="185">IF(G79=3,K79*1,"")</f>
        <v/>
      </c>
      <c r="O79" s="177" t="str">
        <f t="shared" ref="O79:O80" si="186">IF(G79=4,K79*1,"")</f>
        <v/>
      </c>
      <c r="P79" s="178" t="str">
        <f t="shared" ref="P79:P80" si="187">IF(G79=5,K79*1,"")</f>
        <v/>
      </c>
      <c r="Q79" s="177" t="str">
        <f t="shared" ref="Q79:Q80" si="188">IF(G79=6,K79*1,"")</f>
        <v/>
      </c>
    </row>
    <row r="80" spans="1:18" ht="30.15" customHeight="1">
      <c r="A80" s="155"/>
      <c r="B80" s="156">
        <v>0.67708333333333304</v>
      </c>
      <c r="C80" s="156">
        <v>0.71875</v>
      </c>
      <c r="D80" s="308" t="s">
        <v>112</v>
      </c>
      <c r="E80" s="309"/>
      <c r="F80" s="309"/>
      <c r="G80" s="159"/>
      <c r="H80" s="160">
        <f>IF(G80=6,1200,IF(G80=5,1400,IF(G80=4,1600,IF(G80=3,1800,IF(G80=2,2000,IF(G80=1,2400,IF(G80=0,0)))))))</f>
        <v>0</v>
      </c>
      <c r="I80" s="179">
        <f t="shared" si="160"/>
        <v>0</v>
      </c>
      <c r="J80" s="180">
        <f t="shared" si="182"/>
        <v>4.1666666666666963E-2</v>
      </c>
      <c r="K80" s="176">
        <f t="shared" si="174"/>
        <v>0</v>
      </c>
      <c r="L80" s="177" t="str">
        <f t="shared" si="183"/>
        <v/>
      </c>
      <c r="M80" s="177" t="str">
        <f t="shared" si="184"/>
        <v/>
      </c>
      <c r="N80" s="177" t="str">
        <f t="shared" si="185"/>
        <v/>
      </c>
      <c r="O80" s="177" t="str">
        <f t="shared" si="186"/>
        <v/>
      </c>
      <c r="P80" s="178" t="str">
        <f t="shared" si="187"/>
        <v/>
      </c>
      <c r="Q80" s="177" t="str">
        <f t="shared" si="188"/>
        <v/>
      </c>
    </row>
    <row r="81" spans="1:18" ht="30.15" customHeight="1">
      <c r="A81" s="164" t="s">
        <v>128</v>
      </c>
      <c r="B81" s="165"/>
      <c r="C81" s="166"/>
      <c r="D81" s="166"/>
      <c r="E81" s="167" t="s">
        <v>129</v>
      </c>
      <c r="F81" s="168" t="str">
        <f>IF(K81&gt;10,"PLEASE CHECK","OK")</f>
        <v>OK</v>
      </c>
      <c r="G81" s="166"/>
      <c r="H81" s="166"/>
      <c r="I81" s="181">
        <f t="shared" ref="I81:J81" si="189">SUM(I69:I80)</f>
        <v>0</v>
      </c>
      <c r="J81" s="185">
        <f t="shared" si="189"/>
        <v>0.42708333333333298</v>
      </c>
      <c r="K81" s="166">
        <f>(K70+K71+K73+K74+K75+K76+K77+K79+K80)</f>
        <v>0</v>
      </c>
      <c r="L81" s="183">
        <f>SUM(L69:L80)</f>
        <v>0</v>
      </c>
      <c r="M81" s="183">
        <f t="shared" ref="M81" si="190">SUM(M69:M80)</f>
        <v>0</v>
      </c>
      <c r="N81" s="183">
        <f t="shared" ref="N81" si="191">SUM(N69:N80)</f>
        <v>0</v>
      </c>
      <c r="O81" s="183">
        <f t="shared" ref="O81" si="192">SUM(O69:O80)</f>
        <v>0</v>
      </c>
      <c r="P81" s="184">
        <f t="shared" ref="P81" si="193">SUM(P69:P80)</f>
        <v>0</v>
      </c>
      <c r="Q81" s="184">
        <f t="shared" ref="Q81:R81" si="194">SUM(Q69:Q80)</f>
        <v>0</v>
      </c>
      <c r="R81" s="186">
        <f t="shared" si="194"/>
        <v>0</v>
      </c>
    </row>
    <row r="82" spans="1:18" ht="30.15" customHeight="1">
      <c r="A82" s="149" t="s">
        <v>130</v>
      </c>
      <c r="B82" s="150">
        <v>0.29166666666666702</v>
      </c>
      <c r="C82" s="150">
        <v>0.33333333333333298</v>
      </c>
      <c r="D82" s="151" t="s">
        <v>102</v>
      </c>
      <c r="E82" s="152"/>
      <c r="F82" s="152"/>
      <c r="G82" s="153"/>
      <c r="H82" s="154"/>
      <c r="I82" s="174">
        <f t="shared" ref="I82:I93" si="195">SUM(K82*H82)</f>
        <v>0</v>
      </c>
      <c r="J82" s="175">
        <f t="shared" ref="J82:J91" si="196">SUM(C82-B82)</f>
        <v>4.1666666666665964E-2</v>
      </c>
      <c r="K82" s="176">
        <f>IF(G82&lt;&gt;"",HOUR(J82),0)</f>
        <v>0</v>
      </c>
      <c r="L82" s="177" t="str">
        <f>IF(G82=1,K82*1,"")</f>
        <v/>
      </c>
      <c r="M82" s="177" t="str">
        <f>IF(G82=2,K82*1,"")</f>
        <v/>
      </c>
      <c r="N82" s="177" t="str">
        <f>IF(G82=3,K82*1,"")</f>
        <v/>
      </c>
      <c r="O82" s="177" t="str">
        <f>IF(G82=4,K82*1,"")</f>
        <v/>
      </c>
      <c r="P82" s="178" t="str">
        <f>IF(G82=5,K82*1,"")</f>
        <v/>
      </c>
      <c r="Q82" s="177"/>
    </row>
    <row r="83" spans="1:18" ht="30.15" customHeight="1">
      <c r="A83" s="155"/>
      <c r="B83" s="156">
        <v>0.33333333333333298</v>
      </c>
      <c r="C83" s="156">
        <v>0.375</v>
      </c>
      <c r="D83" s="308" t="s">
        <v>103</v>
      </c>
      <c r="E83" s="309"/>
      <c r="F83" s="309"/>
      <c r="G83" s="159"/>
      <c r="H83" s="160">
        <f>IF(G83=6,1200,IF(G83=5,1400,IF(G83=4,1600,IF(G83=3,1800,IF(G83=2,2000,IF(G83=1,2400,IF(G83=0,0)))))))</f>
        <v>0</v>
      </c>
      <c r="I83" s="179">
        <f t="shared" si="195"/>
        <v>0</v>
      </c>
      <c r="J83" s="180">
        <f t="shared" si="196"/>
        <v>4.1666666666667018E-2</v>
      </c>
      <c r="K83" s="176">
        <f>IF(G83&lt;&gt;"",HOUR(J83),0)</f>
        <v>0</v>
      </c>
      <c r="L83" s="177" t="str">
        <f>IF(G83=1,K83*1,"")</f>
        <v/>
      </c>
      <c r="M83" s="177" t="str">
        <f>IF(G83=2,K83*1,"")</f>
        <v/>
      </c>
      <c r="N83" s="177" t="str">
        <f>IF(G83=3,K83*1,"")</f>
        <v/>
      </c>
      <c r="O83" s="177" t="str">
        <f>IF(G83=4,K83*1,"")</f>
        <v/>
      </c>
      <c r="P83" s="178" t="str">
        <f>IF(G83=5,K83*1,"")</f>
        <v/>
      </c>
      <c r="Q83" s="177" t="str">
        <f>IF(G83=6,K83*1,"")</f>
        <v/>
      </c>
      <c r="R83" s="31" t="s">
        <v>38</v>
      </c>
    </row>
    <row r="84" spans="1:18" ht="30.15" customHeight="1">
      <c r="A84" s="155"/>
      <c r="B84" s="156">
        <v>0.375</v>
      </c>
      <c r="C84" s="156">
        <v>0.41666666666666702</v>
      </c>
      <c r="D84" s="308" t="s">
        <v>104</v>
      </c>
      <c r="E84" s="309"/>
      <c r="F84" s="309"/>
      <c r="G84" s="159"/>
      <c r="H84" s="160">
        <f>IF(G84=6,1200,IF(G84=5,1400,IF(G84=4,1600,IF(G84=3,1800,IF(G84=2,2000,IF(G84=1,2400,IF(G84=0,0)))))))</f>
        <v>0</v>
      </c>
      <c r="I84" s="179">
        <f t="shared" si="195"/>
        <v>0</v>
      </c>
      <c r="J84" s="180">
        <f t="shared" si="196"/>
        <v>4.1666666666667018E-2</v>
      </c>
      <c r="K84" s="176">
        <f>IF(G84&lt;&gt;"",HOUR(J84),0)</f>
        <v>0</v>
      </c>
      <c r="L84" s="177" t="str">
        <f t="shared" ref="L84" si="197">IF(G84=1,K84*1,"")</f>
        <v/>
      </c>
      <c r="M84" s="177" t="str">
        <f t="shared" ref="M84" si="198">IF(G84=2,K84*1,"")</f>
        <v/>
      </c>
      <c r="N84" s="177" t="str">
        <f t="shared" ref="N84" si="199">IF(G84=3,K84*1,"")</f>
        <v/>
      </c>
      <c r="O84" s="177" t="str">
        <f t="shared" ref="O84" si="200">IF(G84=4,K84*1,"")</f>
        <v/>
      </c>
      <c r="P84" s="178" t="str">
        <f t="shared" ref="P84" si="201">IF(G84=5,K84*1,"")</f>
        <v/>
      </c>
      <c r="Q84" s="177" t="str">
        <f>IF(G84=6,K84*1,"")</f>
        <v/>
      </c>
    </row>
    <row r="85" spans="1:18" ht="30.15" customHeight="1">
      <c r="A85" s="155"/>
      <c r="B85" s="156">
        <v>0.41666666666666702</v>
      </c>
      <c r="C85" s="156">
        <v>0.4375</v>
      </c>
      <c r="D85" s="161" t="s">
        <v>105</v>
      </c>
      <c r="E85" s="162"/>
      <c r="F85" s="162"/>
      <c r="G85" s="153"/>
      <c r="H85" s="160"/>
      <c r="I85" s="179">
        <f t="shared" si="195"/>
        <v>0</v>
      </c>
      <c r="J85" s="180">
        <f t="shared" si="196"/>
        <v>2.0833333333332982E-2</v>
      </c>
      <c r="K85" s="176">
        <f t="shared" ref="K85:K87" si="202">IF(G85&lt;&gt;"",HOUR(J85),0)</f>
        <v>0</v>
      </c>
      <c r="L85" s="177"/>
      <c r="M85" s="177"/>
      <c r="N85" s="177"/>
      <c r="O85" s="177"/>
      <c r="P85" s="178"/>
      <c r="Q85" s="177"/>
      <c r="R85">
        <f>IF(E85="Yes",300,0)</f>
        <v>0</v>
      </c>
    </row>
    <row r="86" spans="1:18" ht="30.15" customHeight="1">
      <c r="A86" s="155"/>
      <c r="B86" s="156">
        <v>0.4375</v>
      </c>
      <c r="C86" s="156">
        <v>0.47916666666666702</v>
      </c>
      <c r="D86" s="308" t="s">
        <v>106</v>
      </c>
      <c r="E86" s="309"/>
      <c r="F86" s="309"/>
      <c r="G86" s="159"/>
      <c r="H86" s="160">
        <f>IF(G86=6,1200,IF(G86=5,1400,IF(G86=4,1600,IF(G86=3,1800,IF(G86=2,2000,IF(G86=1,2400,IF(G86=0,0)))))))</f>
        <v>0</v>
      </c>
      <c r="I86" s="179">
        <f t="shared" si="195"/>
        <v>0</v>
      </c>
      <c r="J86" s="180">
        <f t="shared" si="196"/>
        <v>4.1666666666667018E-2</v>
      </c>
      <c r="K86" s="176">
        <f t="shared" si="202"/>
        <v>0</v>
      </c>
      <c r="L86" s="177" t="str">
        <f t="shared" ref="L86:L88" si="203">IF(G86=1,K86*1,"")</f>
        <v/>
      </c>
      <c r="M86" s="177" t="str">
        <f t="shared" ref="M86:M88" si="204">IF(G86=2,K86*1,"")</f>
        <v/>
      </c>
      <c r="N86" s="177" t="str">
        <f t="shared" ref="N86:N88" si="205">IF(G86=3,K86*1,"")</f>
        <v/>
      </c>
      <c r="O86" s="177" t="str">
        <f t="shared" ref="O86:O88" si="206">IF(G86=4,K86*1,"")</f>
        <v/>
      </c>
      <c r="P86" s="178" t="str">
        <f t="shared" ref="P86:P88" si="207">IF(G86=5,K86*1,"")</f>
        <v/>
      </c>
      <c r="Q86" s="177" t="str">
        <f t="shared" ref="Q86" si="208">IF(G86=6,K86*1,"")</f>
        <v/>
      </c>
    </row>
    <row r="87" spans="1:18" ht="30.15" customHeight="1">
      <c r="A87" s="155"/>
      <c r="B87" s="156">
        <v>0.47916666666666702</v>
      </c>
      <c r="C87" s="156">
        <v>0.52083333333333304</v>
      </c>
      <c r="D87" s="308" t="s">
        <v>107</v>
      </c>
      <c r="E87" s="309"/>
      <c r="F87" s="309"/>
      <c r="G87" s="159"/>
      <c r="H87" s="160">
        <f>IF(G87=6,1200,IF(G87=5,1400,IF(G87=4,1600,IF(G87=3,1800,IF(G87=2,2000,IF(G87=1,2400,IF(G87=0,0)))))))</f>
        <v>0</v>
      </c>
      <c r="I87" s="179">
        <f t="shared" si="195"/>
        <v>0</v>
      </c>
      <c r="J87" s="180">
        <f t="shared" si="196"/>
        <v>4.1666666666666019E-2</v>
      </c>
      <c r="K87" s="176">
        <f t="shared" si="202"/>
        <v>0</v>
      </c>
      <c r="L87" s="177" t="str">
        <f t="shared" si="203"/>
        <v/>
      </c>
      <c r="M87" s="177" t="str">
        <f t="shared" si="204"/>
        <v/>
      </c>
      <c r="N87" s="177" t="str">
        <f t="shared" si="205"/>
        <v/>
      </c>
      <c r="O87" s="177" t="str">
        <f t="shared" si="206"/>
        <v/>
      </c>
      <c r="P87" s="178" t="str">
        <f t="shared" si="207"/>
        <v/>
      </c>
      <c r="Q87" s="177"/>
    </row>
    <row r="88" spans="1:18" ht="30.15" customHeight="1">
      <c r="A88" s="155"/>
      <c r="B88" s="156">
        <v>0.52083333333333304</v>
      </c>
      <c r="C88" s="156">
        <v>0.5625</v>
      </c>
      <c r="D88" s="308" t="s">
        <v>108</v>
      </c>
      <c r="E88" s="309"/>
      <c r="F88" s="309"/>
      <c r="G88" s="159"/>
      <c r="H88" s="160">
        <f>IF(G88=6,1200,IF(G88=5,1400,IF(G88=4,1600,IF(G88=3,1800,IF(G88=2,2000,IF(G88=1,2400,IF(G88=0,0)))))))</f>
        <v>0</v>
      </c>
      <c r="I88" s="179">
        <f t="shared" si="195"/>
        <v>0</v>
      </c>
      <c r="J88" s="180">
        <f t="shared" si="196"/>
        <v>4.1666666666666963E-2</v>
      </c>
      <c r="K88" s="176">
        <f t="shared" ref="K88:K93" si="209">IF(G88&lt;&gt;"",HOUR(J88),0)</f>
        <v>0</v>
      </c>
      <c r="L88" s="177" t="str">
        <f t="shared" si="203"/>
        <v/>
      </c>
      <c r="M88" s="177" t="str">
        <f t="shared" si="204"/>
        <v/>
      </c>
      <c r="N88" s="177" t="str">
        <f t="shared" si="205"/>
        <v/>
      </c>
      <c r="O88" s="177" t="str">
        <f t="shared" si="206"/>
        <v/>
      </c>
      <c r="P88" s="178" t="str">
        <f t="shared" si="207"/>
        <v/>
      </c>
      <c r="Q88" s="177" t="str">
        <f t="shared" ref="Q88" si="210">IF(G88=6,K88*1,"")</f>
        <v/>
      </c>
    </row>
    <row r="89" spans="1:18" ht="30.15" customHeight="1">
      <c r="A89" s="155"/>
      <c r="B89" s="156">
        <v>0.5625</v>
      </c>
      <c r="C89" s="156">
        <v>0.58333333333333304</v>
      </c>
      <c r="D89" s="161" t="s">
        <v>109</v>
      </c>
      <c r="E89" s="162"/>
      <c r="F89" s="162"/>
      <c r="G89" s="153"/>
      <c r="H89" s="160"/>
      <c r="I89" s="179">
        <f t="shared" si="195"/>
        <v>0</v>
      </c>
      <c r="J89" s="180">
        <f t="shared" si="196"/>
        <v>2.0833333333333037E-2</v>
      </c>
      <c r="K89" s="176">
        <f t="shared" si="209"/>
        <v>0</v>
      </c>
      <c r="L89" s="177"/>
      <c r="M89" s="177"/>
      <c r="N89" s="177"/>
      <c r="O89" s="177"/>
      <c r="P89" s="178"/>
      <c r="Q89" s="177"/>
      <c r="R89">
        <f>IF(E89="Yes",500,0)</f>
        <v>0</v>
      </c>
    </row>
    <row r="90" spans="1:18" ht="30.15" customHeight="1">
      <c r="A90" s="155"/>
      <c r="B90" s="156">
        <v>0.58333333333333304</v>
      </c>
      <c r="C90" s="156">
        <v>0.625</v>
      </c>
      <c r="D90" s="308" t="s">
        <v>110</v>
      </c>
      <c r="E90" s="309"/>
      <c r="F90" s="309"/>
      <c r="G90" s="159"/>
      <c r="H90" s="160">
        <f>IF(G90=6,1200,IF(G90=5,1400,IF(G90=4,1600,IF(G90=3,1800,IF(G90=2,2000,IF(G90=1,2400,IF(G90=0,0)))))))</f>
        <v>0</v>
      </c>
      <c r="I90" s="179">
        <f t="shared" si="195"/>
        <v>0</v>
      </c>
      <c r="J90" s="180">
        <f t="shared" si="196"/>
        <v>4.1666666666666963E-2</v>
      </c>
      <c r="K90" s="176">
        <f t="shared" si="209"/>
        <v>0</v>
      </c>
      <c r="L90" s="177" t="str">
        <f t="shared" ref="L90" si="211">IF(G90=1,K90*1,"")</f>
        <v/>
      </c>
      <c r="M90" s="177" t="str">
        <f t="shared" ref="M90" si="212">IF(G90=2,K90*1,"")</f>
        <v/>
      </c>
      <c r="N90" s="177" t="str">
        <f t="shared" ref="N90" si="213">IF(G90=3,K90*1,"")</f>
        <v/>
      </c>
      <c r="O90" s="177" t="str">
        <f t="shared" ref="O90" si="214">IF(G90=4,K90*1,"")</f>
        <v/>
      </c>
      <c r="P90" s="178" t="str">
        <f t="shared" ref="P90" si="215">IF(G90=5,K90*1,"")</f>
        <v/>
      </c>
      <c r="Q90" s="177" t="str">
        <f t="shared" ref="Q90" si="216">IF(G90=6,K90*1,"")</f>
        <v/>
      </c>
    </row>
    <row r="91" spans="1:18" ht="30.15" customHeight="1">
      <c r="A91" s="155"/>
      <c r="B91" s="156">
        <v>0.625</v>
      </c>
      <c r="C91" s="156">
        <v>0.63541666666666696</v>
      </c>
      <c r="D91" s="161" t="s">
        <v>105</v>
      </c>
      <c r="E91" s="162"/>
      <c r="F91" s="162"/>
      <c r="G91" s="163"/>
      <c r="H91" s="160"/>
      <c r="I91" s="179">
        <f t="shared" si="195"/>
        <v>0</v>
      </c>
      <c r="J91" s="180">
        <f t="shared" si="196"/>
        <v>1.0416666666666963E-2</v>
      </c>
      <c r="K91" s="176">
        <f t="shared" si="209"/>
        <v>0</v>
      </c>
      <c r="L91" s="177"/>
      <c r="M91" s="177"/>
      <c r="N91" s="177"/>
      <c r="O91" s="177"/>
      <c r="P91" s="178"/>
      <c r="Q91" s="177"/>
      <c r="R91">
        <f>IF(E91="Yes",200,0)</f>
        <v>0</v>
      </c>
    </row>
    <row r="92" spans="1:18" ht="30.15" customHeight="1">
      <c r="A92" s="155"/>
      <c r="B92" s="156">
        <v>0.63541666666666696</v>
      </c>
      <c r="C92" s="156">
        <v>0.67708333333333304</v>
      </c>
      <c r="D92" s="308" t="s">
        <v>111</v>
      </c>
      <c r="E92" s="309"/>
      <c r="F92" s="309"/>
      <c r="G92" s="159"/>
      <c r="H92" s="160">
        <f>IF(G92=6,1200,IF(G92=5,1400,IF(G92=4,1600,IF(G92=3,1800,IF(G92=2,2000,IF(G92=1,2400,IF(G92=0,0)))))))</f>
        <v>0</v>
      </c>
      <c r="I92" s="179">
        <f t="shared" si="195"/>
        <v>0</v>
      </c>
      <c r="J92" s="180">
        <f t="shared" ref="J92:J93" si="217">SUM(C92-B92)</f>
        <v>4.1666666666666075E-2</v>
      </c>
      <c r="K92" s="176">
        <f t="shared" si="209"/>
        <v>0</v>
      </c>
      <c r="L92" s="177" t="str">
        <f t="shared" ref="L92:L93" si="218">IF(G92=1,K92*1,"")</f>
        <v/>
      </c>
      <c r="M92" s="177" t="str">
        <f t="shared" ref="M92:M93" si="219">IF(G92=2,K92*1,"")</f>
        <v/>
      </c>
      <c r="N92" s="177" t="str">
        <f t="shared" ref="N92:N93" si="220">IF(G92=3,K92*1,"")</f>
        <v/>
      </c>
      <c r="O92" s="177" t="str">
        <f t="shared" ref="O92:O93" si="221">IF(G92=4,K92*1,"")</f>
        <v/>
      </c>
      <c r="P92" s="178" t="str">
        <f t="shared" ref="P92:P93" si="222">IF(G92=5,K92*1,"")</f>
        <v/>
      </c>
      <c r="Q92" s="177" t="str">
        <f t="shared" ref="Q92:Q93" si="223">IF(G92=6,K92*1,"")</f>
        <v/>
      </c>
    </row>
    <row r="93" spans="1:18" ht="30.15" customHeight="1">
      <c r="A93" s="155"/>
      <c r="B93" s="156">
        <v>0.67708333333333304</v>
      </c>
      <c r="C93" s="156">
        <v>0.71875</v>
      </c>
      <c r="D93" s="308" t="s">
        <v>112</v>
      </c>
      <c r="E93" s="309"/>
      <c r="F93" s="309"/>
      <c r="G93" s="159"/>
      <c r="H93" s="160">
        <f>IF(G93=6,1200,IF(G93=5,1400,IF(G93=4,1600,IF(G93=3,1800,IF(G93=2,2000,IF(G93=1,2400,IF(G93=0,0)))))))</f>
        <v>0</v>
      </c>
      <c r="I93" s="179">
        <f t="shared" si="195"/>
        <v>0</v>
      </c>
      <c r="J93" s="180">
        <f t="shared" si="217"/>
        <v>4.1666666666666963E-2</v>
      </c>
      <c r="K93" s="176">
        <f t="shared" si="209"/>
        <v>0</v>
      </c>
      <c r="L93" s="177" t="str">
        <f t="shared" si="218"/>
        <v/>
      </c>
      <c r="M93" s="177" t="str">
        <f t="shared" si="219"/>
        <v/>
      </c>
      <c r="N93" s="177" t="str">
        <f t="shared" si="220"/>
        <v/>
      </c>
      <c r="O93" s="177" t="str">
        <f t="shared" si="221"/>
        <v/>
      </c>
      <c r="P93" s="178" t="str">
        <f t="shared" si="222"/>
        <v/>
      </c>
      <c r="Q93" s="177" t="str">
        <f t="shared" si="223"/>
        <v/>
      </c>
    </row>
    <row r="94" spans="1:18" ht="30.15" customHeight="1">
      <c r="A94" s="164" t="s">
        <v>131</v>
      </c>
      <c r="B94" s="165"/>
      <c r="C94" s="166"/>
      <c r="D94" s="166"/>
      <c r="E94" s="167" t="s">
        <v>132</v>
      </c>
      <c r="F94" s="168" t="str">
        <f>IF(K94&gt;10,"PLEASE CHECK","OK")</f>
        <v>OK</v>
      </c>
      <c r="G94" s="166"/>
      <c r="H94" s="169"/>
      <c r="I94" s="181">
        <f t="shared" ref="I94:J94" si="224">SUM(I82:I93)</f>
        <v>0</v>
      </c>
      <c r="J94" s="182">
        <f t="shared" si="224"/>
        <v>0.42708333333333298</v>
      </c>
      <c r="K94" s="166">
        <f>(K83+K84+K86+K87+K88+K89+K90+K92+K93)</f>
        <v>0</v>
      </c>
      <c r="L94" s="183">
        <f>SUM(L82:L93)</f>
        <v>0</v>
      </c>
      <c r="M94" s="183">
        <f t="shared" ref="M94" si="225">SUM(M82:M93)</f>
        <v>0</v>
      </c>
      <c r="N94" s="183">
        <f t="shared" ref="N94" si="226">SUM(N82:N93)</f>
        <v>0</v>
      </c>
      <c r="O94" s="183">
        <f t="shared" ref="O94" si="227">SUM(O82:O93)</f>
        <v>0</v>
      </c>
      <c r="P94" s="184">
        <f t="shared" ref="P94" si="228">SUM(P82:P93)</f>
        <v>0</v>
      </c>
      <c r="Q94" s="184">
        <f t="shared" ref="Q94:R94" si="229">SUM(Q82:Q93)</f>
        <v>0</v>
      </c>
      <c r="R94" s="186">
        <f t="shared" si="229"/>
        <v>0</v>
      </c>
    </row>
    <row r="95" spans="1:18" ht="30.15" customHeight="1">
      <c r="A95" s="155" t="s">
        <v>133</v>
      </c>
      <c r="B95" s="150">
        <v>0.29166666666666702</v>
      </c>
      <c r="C95" s="150">
        <v>0.33333333333333298</v>
      </c>
      <c r="D95" s="151" t="s">
        <v>102</v>
      </c>
      <c r="E95" s="152"/>
      <c r="F95" s="152"/>
      <c r="G95" s="153"/>
      <c r="H95" s="154"/>
      <c r="I95" s="174">
        <f t="shared" ref="I95:I106" si="230">SUM(K95*H95)</f>
        <v>0</v>
      </c>
      <c r="J95" s="175">
        <f t="shared" ref="J95:J104" si="231">SUM(C95-B95)</f>
        <v>4.1666666666665964E-2</v>
      </c>
      <c r="K95" s="176">
        <f>IF(G95&lt;&gt;"",HOUR(J95),0)</f>
        <v>0</v>
      </c>
      <c r="L95" s="177" t="str">
        <f>IF(G95=1,K95*1,"")</f>
        <v/>
      </c>
      <c r="M95" s="177" t="str">
        <f>IF(G95=2,K95*1,"")</f>
        <v/>
      </c>
      <c r="N95" s="177" t="str">
        <f>IF(G95=3,K95*1,"")</f>
        <v/>
      </c>
      <c r="O95" s="177" t="str">
        <f>IF(G95=4,K95*1,"")</f>
        <v/>
      </c>
      <c r="P95" s="178" t="str">
        <f>IF(G95=5,K95*1,"")</f>
        <v/>
      </c>
      <c r="Q95" s="177"/>
    </row>
    <row r="96" spans="1:18" ht="30.15" customHeight="1">
      <c r="A96" s="155"/>
      <c r="B96" s="156">
        <v>0.33333333333333298</v>
      </c>
      <c r="C96" s="156">
        <v>0.375</v>
      </c>
      <c r="D96" s="308" t="s">
        <v>103</v>
      </c>
      <c r="E96" s="309"/>
      <c r="F96" s="309"/>
      <c r="G96" s="159"/>
      <c r="H96" s="160">
        <f>IF(G96=6,1200,IF(G96=5,1400,IF(G96=4,1600,IF(G96=3,1800,IF(G96=2,2000,IF(G96=1,2400,IF(G96=0,0)))))))</f>
        <v>0</v>
      </c>
      <c r="I96" s="179">
        <f t="shared" si="230"/>
        <v>0</v>
      </c>
      <c r="J96" s="180">
        <f t="shared" si="231"/>
        <v>4.1666666666667018E-2</v>
      </c>
      <c r="K96" s="176">
        <f>IF(G96&lt;&gt;"",HOUR(J96),0)</f>
        <v>0</v>
      </c>
      <c r="L96" s="177" t="str">
        <f>IF(G96=1,K96*1,"")</f>
        <v/>
      </c>
      <c r="M96" s="177" t="str">
        <f>IF(G96=2,K96*1,"")</f>
        <v/>
      </c>
      <c r="N96" s="177" t="str">
        <f>IF(G96=3,K96*1,"")</f>
        <v/>
      </c>
      <c r="O96" s="177" t="str">
        <f>IF(G96=4,K96*1,"")</f>
        <v/>
      </c>
      <c r="P96" s="178" t="str">
        <f>IF(G96=5,K96*1,"")</f>
        <v/>
      </c>
      <c r="Q96" s="177" t="str">
        <f>IF(G96=6,K96*1,"")</f>
        <v/>
      </c>
      <c r="R96" s="31" t="s">
        <v>38</v>
      </c>
    </row>
    <row r="97" spans="1:18" ht="30.15" customHeight="1">
      <c r="A97" s="155"/>
      <c r="B97" s="156">
        <v>0.375</v>
      </c>
      <c r="C97" s="156">
        <v>0.41666666666666702</v>
      </c>
      <c r="D97" s="308" t="s">
        <v>104</v>
      </c>
      <c r="E97" s="309"/>
      <c r="F97" s="309"/>
      <c r="G97" s="159"/>
      <c r="H97" s="160">
        <f>IF(G97=6,1200,IF(G97=5,1400,IF(G97=4,1600,IF(G97=3,1800,IF(G97=2,2000,IF(G97=1,2400,IF(G97=0,0)))))))</f>
        <v>0</v>
      </c>
      <c r="I97" s="179">
        <f t="shared" si="230"/>
        <v>0</v>
      </c>
      <c r="J97" s="180">
        <f t="shared" si="231"/>
        <v>4.1666666666667018E-2</v>
      </c>
      <c r="K97" s="176">
        <f>IF(G97&lt;&gt;"",HOUR(J97),0)</f>
        <v>0</v>
      </c>
      <c r="L97" s="177" t="str">
        <f t="shared" ref="L97" si="232">IF(G97=1,K97*1,"")</f>
        <v/>
      </c>
      <c r="M97" s="177" t="str">
        <f t="shared" ref="M97" si="233">IF(G97=2,K97*1,"")</f>
        <v/>
      </c>
      <c r="N97" s="177" t="str">
        <f t="shared" ref="N97" si="234">IF(G97=3,K97*1,"")</f>
        <v/>
      </c>
      <c r="O97" s="177" t="str">
        <f t="shared" ref="O97" si="235">IF(G97=4,K97*1,"")</f>
        <v/>
      </c>
      <c r="P97" s="178" t="str">
        <f t="shared" ref="P97" si="236">IF(G97=5,K97*1,"")</f>
        <v/>
      </c>
      <c r="Q97" s="177" t="str">
        <f>IF(G97=6,K97*1,"")</f>
        <v/>
      </c>
    </row>
    <row r="98" spans="1:18" ht="30.15" customHeight="1">
      <c r="A98" s="155"/>
      <c r="B98" s="156">
        <v>0.41666666666666702</v>
      </c>
      <c r="C98" s="156">
        <v>0.4375</v>
      </c>
      <c r="D98" s="161" t="s">
        <v>105</v>
      </c>
      <c r="E98" s="162"/>
      <c r="F98" s="162"/>
      <c r="G98" s="153"/>
      <c r="H98" s="160"/>
      <c r="I98" s="179">
        <f t="shared" si="230"/>
        <v>0</v>
      </c>
      <c r="J98" s="180">
        <f t="shared" si="231"/>
        <v>2.0833333333332982E-2</v>
      </c>
      <c r="K98" s="176">
        <f t="shared" ref="K98:K100" si="237">IF(G98&lt;&gt;"",HOUR(J98),0)</f>
        <v>0</v>
      </c>
      <c r="L98" s="177"/>
      <c r="M98" s="177"/>
      <c r="N98" s="177"/>
      <c r="O98" s="177"/>
      <c r="P98" s="178"/>
      <c r="Q98" s="177"/>
      <c r="R98">
        <f>IF(E98="Yes",300,0)</f>
        <v>0</v>
      </c>
    </row>
    <row r="99" spans="1:18" ht="30.15" customHeight="1">
      <c r="A99" s="155"/>
      <c r="B99" s="156">
        <v>0.4375</v>
      </c>
      <c r="C99" s="156">
        <v>0.47916666666666702</v>
      </c>
      <c r="D99" s="308" t="s">
        <v>106</v>
      </c>
      <c r="E99" s="309"/>
      <c r="F99" s="309"/>
      <c r="G99" s="159"/>
      <c r="H99" s="160">
        <f>IF(G99=6,1200,IF(G99=5,1400,IF(G99=4,1600,IF(G99=3,1800,IF(G99=2,2000,IF(G99=1,2400,IF(G99=0,0)))))))</f>
        <v>0</v>
      </c>
      <c r="I99" s="179">
        <f t="shared" si="230"/>
        <v>0</v>
      </c>
      <c r="J99" s="180">
        <f t="shared" si="231"/>
        <v>4.1666666666667018E-2</v>
      </c>
      <c r="K99" s="176">
        <f t="shared" si="237"/>
        <v>0</v>
      </c>
      <c r="L99" s="177" t="str">
        <f t="shared" ref="L99:L101" si="238">IF(G99=1,K99*1,"")</f>
        <v/>
      </c>
      <c r="M99" s="177" t="str">
        <f t="shared" ref="M99:M101" si="239">IF(G99=2,K99*1,"")</f>
        <v/>
      </c>
      <c r="N99" s="177" t="str">
        <f t="shared" ref="N99:N101" si="240">IF(G99=3,K99*1,"")</f>
        <v/>
      </c>
      <c r="O99" s="177" t="str">
        <f t="shared" ref="O99:O101" si="241">IF(G99=4,K99*1,"")</f>
        <v/>
      </c>
      <c r="P99" s="178" t="str">
        <f t="shared" ref="P99:P101" si="242">IF(G99=5,K99*1,"")</f>
        <v/>
      </c>
      <c r="Q99" s="177" t="str">
        <f t="shared" ref="Q99" si="243">IF(G99=6,K99*1,"")</f>
        <v/>
      </c>
    </row>
    <row r="100" spans="1:18" ht="30.15" customHeight="1">
      <c r="A100" s="155"/>
      <c r="B100" s="156">
        <v>0.47916666666666702</v>
      </c>
      <c r="C100" s="156">
        <v>0.52083333333333304</v>
      </c>
      <c r="D100" s="308" t="s">
        <v>107</v>
      </c>
      <c r="E100" s="309"/>
      <c r="F100" s="309"/>
      <c r="G100" s="159"/>
      <c r="H100" s="160">
        <f>IF(G100=6,1200,IF(G100=5,1400,IF(G100=4,1600,IF(G100=3,1800,IF(G100=2,2000,IF(G100=1,2400,IF(G100=0,0)))))))</f>
        <v>0</v>
      </c>
      <c r="I100" s="179">
        <f t="shared" si="230"/>
        <v>0</v>
      </c>
      <c r="J100" s="180">
        <f t="shared" si="231"/>
        <v>4.1666666666666019E-2</v>
      </c>
      <c r="K100" s="176">
        <f t="shared" si="237"/>
        <v>0</v>
      </c>
      <c r="L100" s="177" t="str">
        <f t="shared" si="238"/>
        <v/>
      </c>
      <c r="M100" s="177" t="str">
        <f t="shared" si="239"/>
        <v/>
      </c>
      <c r="N100" s="177" t="str">
        <f t="shared" si="240"/>
        <v/>
      </c>
      <c r="O100" s="177" t="str">
        <f t="shared" si="241"/>
        <v/>
      </c>
      <c r="P100" s="178" t="str">
        <f t="shared" si="242"/>
        <v/>
      </c>
      <c r="Q100" s="177"/>
    </row>
    <row r="101" spans="1:18" ht="30.15" customHeight="1">
      <c r="A101" s="155"/>
      <c r="B101" s="156">
        <v>0.52083333333333304</v>
      </c>
      <c r="C101" s="156">
        <v>0.5625</v>
      </c>
      <c r="D101" s="308" t="s">
        <v>108</v>
      </c>
      <c r="E101" s="309"/>
      <c r="F101" s="309"/>
      <c r="G101" s="159"/>
      <c r="H101" s="160">
        <f>IF(G101=6,1200,IF(G101=5,1400,IF(G101=4,1600,IF(G101=3,1800,IF(G101=2,2000,IF(G101=1,2400,IF(G101=0,0)))))))</f>
        <v>0</v>
      </c>
      <c r="I101" s="179">
        <f t="shared" si="230"/>
        <v>0</v>
      </c>
      <c r="J101" s="180">
        <f t="shared" si="231"/>
        <v>4.1666666666666963E-2</v>
      </c>
      <c r="K101" s="176">
        <f t="shared" ref="K101:K106" si="244">IF(G101&lt;&gt;"",HOUR(J101),0)</f>
        <v>0</v>
      </c>
      <c r="L101" s="177" t="str">
        <f t="shared" si="238"/>
        <v/>
      </c>
      <c r="M101" s="177" t="str">
        <f t="shared" si="239"/>
        <v/>
      </c>
      <c r="N101" s="177" t="str">
        <f t="shared" si="240"/>
        <v/>
      </c>
      <c r="O101" s="177" t="str">
        <f t="shared" si="241"/>
        <v/>
      </c>
      <c r="P101" s="178" t="str">
        <f t="shared" si="242"/>
        <v/>
      </c>
      <c r="Q101" s="177" t="str">
        <f t="shared" ref="Q101" si="245">IF(G101=6,K101*1,"")</f>
        <v/>
      </c>
    </row>
    <row r="102" spans="1:18" ht="30.15" customHeight="1">
      <c r="A102" s="155"/>
      <c r="B102" s="156">
        <v>0.5625</v>
      </c>
      <c r="C102" s="156">
        <v>0.58333333333333304</v>
      </c>
      <c r="D102" s="161" t="s">
        <v>109</v>
      </c>
      <c r="E102" s="162"/>
      <c r="F102" s="162"/>
      <c r="G102" s="153"/>
      <c r="H102" s="160"/>
      <c r="I102" s="179">
        <f t="shared" si="230"/>
        <v>0</v>
      </c>
      <c r="J102" s="180">
        <f t="shared" si="231"/>
        <v>2.0833333333333037E-2</v>
      </c>
      <c r="K102" s="176">
        <f t="shared" si="244"/>
        <v>0</v>
      </c>
      <c r="L102" s="177"/>
      <c r="M102" s="177"/>
      <c r="N102" s="177"/>
      <c r="O102" s="177"/>
      <c r="P102" s="178"/>
      <c r="Q102" s="177"/>
      <c r="R102">
        <f>IF(E102="Yes",500,0)</f>
        <v>0</v>
      </c>
    </row>
    <row r="103" spans="1:18" ht="30.15" customHeight="1">
      <c r="A103" s="155"/>
      <c r="B103" s="156">
        <v>0.58333333333333304</v>
      </c>
      <c r="C103" s="156">
        <v>0.625</v>
      </c>
      <c r="D103" s="308" t="s">
        <v>110</v>
      </c>
      <c r="E103" s="310"/>
      <c r="F103" s="311"/>
      <c r="G103" s="159"/>
      <c r="H103" s="160">
        <f>IF(G103=6,1200,IF(G103=5,1400,IF(G103=4,1600,IF(G103=3,1800,IF(G103=2,2000,IF(G103=1,2400,IF(G103=0,0)))))))</f>
        <v>0</v>
      </c>
      <c r="I103" s="179">
        <f t="shared" si="230"/>
        <v>0</v>
      </c>
      <c r="J103" s="180">
        <f t="shared" si="231"/>
        <v>4.1666666666666963E-2</v>
      </c>
      <c r="K103" s="176">
        <f t="shared" si="244"/>
        <v>0</v>
      </c>
      <c r="L103" s="177" t="str">
        <f t="shared" ref="L103" si="246">IF(G103=1,K103*1,"")</f>
        <v/>
      </c>
      <c r="M103" s="177" t="str">
        <f t="shared" ref="M103" si="247">IF(G103=2,K103*1,"")</f>
        <v/>
      </c>
      <c r="N103" s="177" t="str">
        <f t="shared" ref="N103" si="248">IF(G103=3,K103*1,"")</f>
        <v/>
      </c>
      <c r="O103" s="177" t="str">
        <f t="shared" ref="O103" si="249">IF(G103=4,K103*1,"")</f>
        <v/>
      </c>
      <c r="P103" s="178" t="str">
        <f t="shared" ref="P103" si="250">IF(G103=5,K103*1,"")</f>
        <v/>
      </c>
      <c r="Q103" s="177" t="str">
        <f t="shared" ref="Q103" si="251">IF(G103=6,K103*1,"")</f>
        <v/>
      </c>
    </row>
    <row r="104" spans="1:18" ht="30.15" customHeight="1">
      <c r="A104" s="155"/>
      <c r="B104" s="156">
        <v>0.625</v>
      </c>
      <c r="C104" s="156">
        <v>0.63541666666666696</v>
      </c>
      <c r="D104" s="161" t="s">
        <v>105</v>
      </c>
      <c r="E104" s="162"/>
      <c r="F104" s="162"/>
      <c r="G104" s="163"/>
      <c r="H104" s="160"/>
      <c r="I104" s="179">
        <f t="shared" si="230"/>
        <v>0</v>
      </c>
      <c r="J104" s="180">
        <f t="shared" si="231"/>
        <v>1.0416666666666963E-2</v>
      </c>
      <c r="K104" s="176">
        <f t="shared" si="244"/>
        <v>0</v>
      </c>
      <c r="L104" s="177"/>
      <c r="M104" s="177"/>
      <c r="N104" s="177"/>
      <c r="O104" s="177"/>
      <c r="P104" s="178"/>
      <c r="Q104" s="177"/>
      <c r="R104">
        <f>IF(E104="Yes",200,0)</f>
        <v>0</v>
      </c>
    </row>
    <row r="105" spans="1:18" ht="30.15" customHeight="1">
      <c r="A105" s="155"/>
      <c r="B105" s="156">
        <v>0.63541666666666696</v>
      </c>
      <c r="C105" s="156">
        <v>0.67708333333333304</v>
      </c>
      <c r="D105" s="308" t="s">
        <v>111</v>
      </c>
      <c r="E105" s="309"/>
      <c r="F105" s="309"/>
      <c r="G105" s="159"/>
      <c r="H105" s="160">
        <f>IF(G105=6,1200,IF(G105=5,1400,IF(G105=4,1600,IF(G105=3,1800,IF(G105=2,2000,IF(G105=1,2400,IF(G105=0,0)))))))</f>
        <v>0</v>
      </c>
      <c r="I105" s="179">
        <f t="shared" si="230"/>
        <v>0</v>
      </c>
      <c r="J105" s="180">
        <f t="shared" ref="J105:J106" si="252">SUM(C105-B105)</f>
        <v>4.1666666666666075E-2</v>
      </c>
      <c r="K105" s="176">
        <f t="shared" si="244"/>
        <v>0</v>
      </c>
      <c r="L105" s="177" t="str">
        <f t="shared" ref="L105:L106" si="253">IF(G105=1,K105*1,"")</f>
        <v/>
      </c>
      <c r="M105" s="177" t="str">
        <f t="shared" ref="M105:M106" si="254">IF(G105=2,K105*1,"")</f>
        <v/>
      </c>
      <c r="N105" s="177" t="str">
        <f t="shared" ref="N105:N106" si="255">IF(G105=3,K105*1,"")</f>
        <v/>
      </c>
      <c r="O105" s="177" t="str">
        <f t="shared" ref="O105:O106" si="256">IF(G105=4,K105*1,"")</f>
        <v/>
      </c>
      <c r="P105" s="178" t="str">
        <f t="shared" ref="P105:P106" si="257">IF(G105=5,K105*1,"")</f>
        <v/>
      </c>
      <c r="Q105" s="177" t="str">
        <f t="shared" ref="Q105:Q106" si="258">IF(G105=6,K105*1,"")</f>
        <v/>
      </c>
    </row>
    <row r="106" spans="1:18" ht="30.15" customHeight="1">
      <c r="A106" s="155"/>
      <c r="B106" s="156">
        <v>0.67708333333333304</v>
      </c>
      <c r="C106" s="156">
        <v>0.71875</v>
      </c>
      <c r="D106" s="308" t="s">
        <v>112</v>
      </c>
      <c r="E106" s="309"/>
      <c r="F106" s="309"/>
      <c r="G106" s="159"/>
      <c r="H106" s="160">
        <f>IF(G106=6,1200,IF(G106=5,1400,IF(G106=4,1600,IF(G106=3,1800,IF(G106=2,2000,IF(G106=1,2400,IF(G106=0,0)))))))</f>
        <v>0</v>
      </c>
      <c r="I106" s="179">
        <f t="shared" si="230"/>
        <v>0</v>
      </c>
      <c r="J106" s="180">
        <f t="shared" si="252"/>
        <v>4.1666666666666963E-2</v>
      </c>
      <c r="K106" s="176">
        <f t="shared" si="244"/>
        <v>0</v>
      </c>
      <c r="L106" s="177" t="str">
        <f t="shared" si="253"/>
        <v/>
      </c>
      <c r="M106" s="177" t="str">
        <f t="shared" si="254"/>
        <v/>
      </c>
      <c r="N106" s="177" t="str">
        <f t="shared" si="255"/>
        <v/>
      </c>
      <c r="O106" s="177" t="str">
        <f t="shared" si="256"/>
        <v/>
      </c>
      <c r="P106" s="178" t="str">
        <f t="shared" si="257"/>
        <v/>
      </c>
      <c r="Q106" s="177" t="str">
        <f t="shared" si="258"/>
        <v/>
      </c>
    </row>
    <row r="107" spans="1:18" ht="30.15" customHeight="1">
      <c r="A107" s="164" t="s">
        <v>134</v>
      </c>
      <c r="B107" s="165"/>
      <c r="C107" s="166"/>
      <c r="D107" s="166"/>
      <c r="E107" s="167" t="s">
        <v>135</v>
      </c>
      <c r="F107" s="168" t="str">
        <f>IF(K107&gt;10,"PLEASE CHECK","OK")</f>
        <v>OK</v>
      </c>
      <c r="G107" s="166"/>
      <c r="H107" s="166"/>
      <c r="I107" s="181">
        <f>SUM(I95:I106)</f>
        <v>0</v>
      </c>
      <c r="J107" s="185">
        <f>SUM(J95:J106)</f>
        <v>0.42708333333333298</v>
      </c>
      <c r="K107" s="166">
        <f>(K96+K97+K99+K100+K101+K102+K103+K105+K106)</f>
        <v>0</v>
      </c>
      <c r="L107" s="183">
        <f>SUM(L95:L106)</f>
        <v>0</v>
      </c>
      <c r="M107" s="183">
        <f>SUM(M95:M106)</f>
        <v>0</v>
      </c>
      <c r="N107" s="183">
        <f>SUM(N95:N106)</f>
        <v>0</v>
      </c>
      <c r="O107" s="183">
        <f>SUM(O95:O106)</f>
        <v>0</v>
      </c>
      <c r="P107" s="184">
        <f>SUM(P95:P106)</f>
        <v>0</v>
      </c>
      <c r="Q107" s="184">
        <f t="shared" ref="Q107:R107" si="259">SUM(Q95:Q106)</f>
        <v>0</v>
      </c>
      <c r="R107" s="186">
        <f t="shared" si="259"/>
        <v>0</v>
      </c>
    </row>
    <row r="108" spans="1:18" ht="30.15" customHeight="1">
      <c r="A108" s="149" t="s">
        <v>136</v>
      </c>
      <c r="B108" s="150">
        <v>0.29166666666666702</v>
      </c>
      <c r="C108" s="150">
        <v>0.33333333333333298</v>
      </c>
      <c r="D108" s="151" t="s">
        <v>102</v>
      </c>
      <c r="E108" s="152"/>
      <c r="F108" s="152"/>
      <c r="G108" s="153"/>
      <c r="H108" s="154"/>
      <c r="I108" s="174">
        <f t="shared" ref="I108:I119" si="260">SUM(K108*H108)</f>
        <v>0</v>
      </c>
      <c r="J108" s="175">
        <f t="shared" ref="J108:J117" si="261">SUM(C108-B108)</f>
        <v>4.1666666666665964E-2</v>
      </c>
      <c r="K108" s="176">
        <f>IF(G108&lt;&gt;"",HOUR(J108),0)</f>
        <v>0</v>
      </c>
      <c r="L108" s="177" t="str">
        <f>IF(G108=1,K108*1,"")</f>
        <v/>
      </c>
      <c r="M108" s="177" t="str">
        <f>IF(G108=2,K108*1,"")</f>
        <v/>
      </c>
      <c r="N108" s="177" t="str">
        <f>IF(G108=3,K108*1,"")</f>
        <v/>
      </c>
      <c r="O108" s="177" t="str">
        <f>IF(G108=4,K108*1,"")</f>
        <v/>
      </c>
      <c r="P108" s="178" t="str">
        <f>IF(G108=5,K108*1,"")</f>
        <v/>
      </c>
      <c r="Q108" s="177"/>
    </row>
    <row r="109" spans="1:18" ht="30.15" customHeight="1">
      <c r="A109" s="155"/>
      <c r="B109" s="156">
        <v>0.33333333333333298</v>
      </c>
      <c r="C109" s="156">
        <v>0.375</v>
      </c>
      <c r="D109" s="308" t="s">
        <v>103</v>
      </c>
      <c r="E109" s="309"/>
      <c r="F109" s="309"/>
      <c r="G109" s="159"/>
      <c r="H109" s="160">
        <f>IF(G109=6,1200,IF(G109=5,1400,IF(G109=4,1600,IF(G109=3,1800,IF(G109=2,2000,IF(G109=1,2400,IF(G109=0,0)))))))</f>
        <v>0</v>
      </c>
      <c r="I109" s="179">
        <f t="shared" si="260"/>
        <v>0</v>
      </c>
      <c r="J109" s="180">
        <f t="shared" si="261"/>
        <v>4.1666666666667018E-2</v>
      </c>
      <c r="K109" s="176">
        <f>IF(G109&lt;&gt;"",HOUR(J109),0)</f>
        <v>0</v>
      </c>
      <c r="L109" s="177" t="str">
        <f>IF(G109=1,K109*1,"")</f>
        <v/>
      </c>
      <c r="M109" s="177" t="str">
        <f>IF(G109=2,K109*1,"")</f>
        <v/>
      </c>
      <c r="N109" s="177" t="str">
        <f>IF(G109=3,K109*1,"")</f>
        <v/>
      </c>
      <c r="O109" s="177" t="str">
        <f>IF(G109=4,K109*1,"")</f>
        <v/>
      </c>
      <c r="P109" s="178" t="str">
        <f>IF(G109=5,K109*1,"")</f>
        <v/>
      </c>
      <c r="Q109" s="177" t="str">
        <f>IF(G109=6,K109*1,"")</f>
        <v/>
      </c>
      <c r="R109" s="31" t="s">
        <v>38</v>
      </c>
    </row>
    <row r="110" spans="1:18" ht="30.15" customHeight="1">
      <c r="A110" s="155"/>
      <c r="B110" s="156">
        <v>0.375</v>
      </c>
      <c r="C110" s="156">
        <v>0.41666666666666702</v>
      </c>
      <c r="D110" s="308" t="s">
        <v>104</v>
      </c>
      <c r="E110" s="309"/>
      <c r="F110" s="309"/>
      <c r="G110" s="159"/>
      <c r="H110" s="160">
        <f>IF(G110=6,1200,IF(G110=5,1400,IF(G110=4,1600,IF(G110=3,1800,IF(G110=2,2000,IF(G110=1,2400,IF(G110=0,0)))))))</f>
        <v>0</v>
      </c>
      <c r="I110" s="179">
        <f t="shared" si="260"/>
        <v>0</v>
      </c>
      <c r="J110" s="180">
        <f t="shared" si="261"/>
        <v>4.1666666666667018E-2</v>
      </c>
      <c r="K110" s="176">
        <f>IF(G110&lt;&gt;"",HOUR(J110),0)</f>
        <v>0</v>
      </c>
      <c r="L110" s="177" t="str">
        <f t="shared" ref="L110" si="262">IF(G110=1,K110*1,"")</f>
        <v/>
      </c>
      <c r="M110" s="177" t="str">
        <f t="shared" ref="M110" si="263">IF(G110=2,K110*1,"")</f>
        <v/>
      </c>
      <c r="N110" s="177" t="str">
        <f t="shared" ref="N110" si="264">IF(G110=3,K110*1,"")</f>
        <v/>
      </c>
      <c r="O110" s="177" t="str">
        <f t="shared" ref="O110" si="265">IF(G110=4,K110*1,"")</f>
        <v/>
      </c>
      <c r="P110" s="178" t="str">
        <f t="shared" ref="P110" si="266">IF(G110=5,K110*1,"")</f>
        <v/>
      </c>
      <c r="Q110" s="177" t="str">
        <f>IF(G110=6,K110*1,"")</f>
        <v/>
      </c>
    </row>
    <row r="111" spans="1:18" ht="30.15" customHeight="1">
      <c r="A111" s="155"/>
      <c r="B111" s="156">
        <v>0.41666666666666702</v>
      </c>
      <c r="C111" s="156">
        <v>0.4375</v>
      </c>
      <c r="D111" s="161" t="s">
        <v>105</v>
      </c>
      <c r="E111" s="162"/>
      <c r="F111" s="162"/>
      <c r="G111" s="153"/>
      <c r="H111" s="160"/>
      <c r="I111" s="179">
        <f t="shared" si="260"/>
        <v>0</v>
      </c>
      <c r="J111" s="180">
        <f t="shared" si="261"/>
        <v>2.0833333333332982E-2</v>
      </c>
      <c r="K111" s="176">
        <f t="shared" ref="K111:K113" si="267">IF(G111&lt;&gt;"",HOUR(J111),0)</f>
        <v>0</v>
      </c>
      <c r="L111" s="177"/>
      <c r="M111" s="177"/>
      <c r="N111" s="177"/>
      <c r="O111" s="177"/>
      <c r="P111" s="178"/>
      <c r="Q111" s="177"/>
      <c r="R111">
        <f>IF(E111="Yes",300,0)</f>
        <v>0</v>
      </c>
    </row>
    <row r="112" spans="1:18" ht="30.15" customHeight="1">
      <c r="A112" s="155"/>
      <c r="B112" s="156">
        <v>0.4375</v>
      </c>
      <c r="C112" s="156">
        <v>0.47916666666666702</v>
      </c>
      <c r="D112" s="308" t="s">
        <v>106</v>
      </c>
      <c r="E112" s="309"/>
      <c r="F112" s="309"/>
      <c r="G112" s="159"/>
      <c r="H112" s="160">
        <f>IF(G112=6,1200,IF(G112=5,1400,IF(G112=4,1600,IF(G112=3,1800,IF(G112=2,2000,IF(G112=1,2400,IF(G112=0,0)))))))</f>
        <v>0</v>
      </c>
      <c r="I112" s="179">
        <f t="shared" si="260"/>
        <v>0</v>
      </c>
      <c r="J112" s="180">
        <f t="shared" si="261"/>
        <v>4.1666666666667018E-2</v>
      </c>
      <c r="K112" s="176">
        <f t="shared" si="267"/>
        <v>0</v>
      </c>
      <c r="L112" s="177" t="str">
        <f t="shared" ref="L112:L114" si="268">IF(G112=1,K112*1,"")</f>
        <v/>
      </c>
      <c r="M112" s="177" t="str">
        <f t="shared" ref="M112:M114" si="269">IF(G112=2,K112*1,"")</f>
        <v/>
      </c>
      <c r="N112" s="177" t="str">
        <f t="shared" ref="N112:N114" si="270">IF(G112=3,K112*1,"")</f>
        <v/>
      </c>
      <c r="O112" s="177" t="str">
        <f t="shared" ref="O112:O114" si="271">IF(G112=4,K112*1,"")</f>
        <v/>
      </c>
      <c r="P112" s="178" t="str">
        <f t="shared" ref="P112:P114" si="272">IF(G112=5,K112*1,"")</f>
        <v/>
      </c>
      <c r="Q112" s="177" t="str">
        <f t="shared" ref="Q112" si="273">IF(G112=6,K112*1,"")</f>
        <v/>
      </c>
    </row>
    <row r="113" spans="1:18" ht="30.15" customHeight="1">
      <c r="A113" s="155"/>
      <c r="B113" s="156">
        <v>0.47916666666666702</v>
      </c>
      <c r="C113" s="156">
        <v>0.52083333333333304</v>
      </c>
      <c r="D113" s="308" t="s">
        <v>107</v>
      </c>
      <c r="E113" s="309"/>
      <c r="F113" s="309"/>
      <c r="G113" s="159"/>
      <c r="H113" s="160">
        <f>IF(G113=6,1200,IF(G113=5,1400,IF(G113=4,1600,IF(G113=3,1800,IF(G113=2,2000,IF(G113=1,2400,IF(G113=0,0)))))))</f>
        <v>0</v>
      </c>
      <c r="I113" s="179">
        <f t="shared" si="260"/>
        <v>0</v>
      </c>
      <c r="J113" s="180">
        <f t="shared" si="261"/>
        <v>4.1666666666666019E-2</v>
      </c>
      <c r="K113" s="176">
        <f t="shared" si="267"/>
        <v>0</v>
      </c>
      <c r="L113" s="177" t="str">
        <f t="shared" si="268"/>
        <v/>
      </c>
      <c r="M113" s="177" t="str">
        <f t="shared" si="269"/>
        <v/>
      </c>
      <c r="N113" s="177" t="str">
        <f t="shared" si="270"/>
        <v/>
      </c>
      <c r="O113" s="177" t="str">
        <f t="shared" si="271"/>
        <v/>
      </c>
      <c r="P113" s="178" t="str">
        <f t="shared" si="272"/>
        <v/>
      </c>
      <c r="Q113" s="177"/>
    </row>
    <row r="114" spans="1:18" ht="30.15" customHeight="1">
      <c r="A114" s="155"/>
      <c r="B114" s="156">
        <v>0.52083333333333304</v>
      </c>
      <c r="C114" s="156">
        <v>0.5625</v>
      </c>
      <c r="D114" s="308" t="s">
        <v>108</v>
      </c>
      <c r="E114" s="309"/>
      <c r="F114" s="309"/>
      <c r="G114" s="159"/>
      <c r="H114" s="160">
        <f>IF(G114=6,1200,IF(G114=5,1400,IF(G114=4,1600,IF(G114=3,1800,IF(G114=2,2000,IF(G114=1,2400,IF(G114=0,0)))))))</f>
        <v>0</v>
      </c>
      <c r="I114" s="179">
        <f t="shared" si="260"/>
        <v>0</v>
      </c>
      <c r="J114" s="180">
        <f t="shared" si="261"/>
        <v>4.1666666666666963E-2</v>
      </c>
      <c r="K114" s="176">
        <f t="shared" ref="K114:K119" si="274">IF(G114&lt;&gt;"",HOUR(J114),0)</f>
        <v>0</v>
      </c>
      <c r="L114" s="177" t="str">
        <f t="shared" si="268"/>
        <v/>
      </c>
      <c r="M114" s="177" t="str">
        <f t="shared" si="269"/>
        <v/>
      </c>
      <c r="N114" s="177" t="str">
        <f t="shared" si="270"/>
        <v/>
      </c>
      <c r="O114" s="177" t="str">
        <f t="shared" si="271"/>
        <v/>
      </c>
      <c r="P114" s="178" t="str">
        <f t="shared" si="272"/>
        <v/>
      </c>
      <c r="Q114" s="177" t="str">
        <f t="shared" ref="Q114" si="275">IF(G114=6,K114*1,"")</f>
        <v/>
      </c>
    </row>
    <row r="115" spans="1:18" ht="30.15" customHeight="1">
      <c r="A115" s="155"/>
      <c r="B115" s="156">
        <v>0.5625</v>
      </c>
      <c r="C115" s="156">
        <v>0.58333333333333304</v>
      </c>
      <c r="D115" s="161" t="s">
        <v>109</v>
      </c>
      <c r="E115" s="162"/>
      <c r="F115" s="162"/>
      <c r="G115" s="153"/>
      <c r="H115" s="160"/>
      <c r="I115" s="179">
        <f t="shared" si="260"/>
        <v>0</v>
      </c>
      <c r="J115" s="180">
        <f t="shared" si="261"/>
        <v>2.0833333333333037E-2</v>
      </c>
      <c r="K115" s="176">
        <f t="shared" si="274"/>
        <v>0</v>
      </c>
      <c r="L115" s="177"/>
      <c r="M115" s="177"/>
      <c r="N115" s="177"/>
      <c r="O115" s="177"/>
      <c r="P115" s="178"/>
      <c r="Q115" s="177"/>
      <c r="R115">
        <f>IF(E115="Yes",500,0)</f>
        <v>0</v>
      </c>
    </row>
    <row r="116" spans="1:18" ht="30.15" customHeight="1">
      <c r="A116" s="155"/>
      <c r="B116" s="156">
        <v>0.58333333333333304</v>
      </c>
      <c r="C116" s="156">
        <v>0.625</v>
      </c>
      <c r="D116" s="308" t="s">
        <v>110</v>
      </c>
      <c r="E116" s="309"/>
      <c r="F116" s="309"/>
      <c r="G116" s="159"/>
      <c r="H116" s="160">
        <f>IF(G116=6,1200,IF(G116=5,1400,IF(G116=4,1600,IF(G116=3,1800,IF(G116=2,2000,IF(G116=1,2400,IF(G116=0,0)))))))</f>
        <v>0</v>
      </c>
      <c r="I116" s="179">
        <f t="shared" si="260"/>
        <v>0</v>
      </c>
      <c r="J116" s="180">
        <f t="shared" si="261"/>
        <v>4.1666666666666963E-2</v>
      </c>
      <c r="K116" s="176">
        <f t="shared" si="274"/>
        <v>0</v>
      </c>
      <c r="L116" s="177" t="str">
        <f t="shared" ref="L116" si="276">IF(G116=1,K116*1,"")</f>
        <v/>
      </c>
      <c r="M116" s="177" t="str">
        <f t="shared" ref="M116" si="277">IF(G116=2,K116*1,"")</f>
        <v/>
      </c>
      <c r="N116" s="177" t="str">
        <f t="shared" ref="N116" si="278">IF(G116=3,K116*1,"")</f>
        <v/>
      </c>
      <c r="O116" s="177" t="str">
        <f t="shared" ref="O116" si="279">IF(G116=4,K116*1,"")</f>
        <v/>
      </c>
      <c r="P116" s="178" t="str">
        <f t="shared" ref="P116" si="280">IF(G116=5,K116*1,"")</f>
        <v/>
      </c>
      <c r="Q116" s="177" t="str">
        <f t="shared" ref="Q116" si="281">IF(G116=6,K116*1,"")</f>
        <v/>
      </c>
    </row>
    <row r="117" spans="1:18" ht="30.15" customHeight="1">
      <c r="A117" s="155"/>
      <c r="B117" s="156">
        <v>0.625</v>
      </c>
      <c r="C117" s="156">
        <v>0.63541666666666696</v>
      </c>
      <c r="D117" s="161" t="s">
        <v>105</v>
      </c>
      <c r="E117" s="162"/>
      <c r="F117" s="162"/>
      <c r="G117" s="163"/>
      <c r="H117" s="160"/>
      <c r="I117" s="179">
        <f t="shared" si="260"/>
        <v>0</v>
      </c>
      <c r="J117" s="180">
        <f t="shared" si="261"/>
        <v>1.0416666666666963E-2</v>
      </c>
      <c r="K117" s="176">
        <f t="shared" si="274"/>
        <v>0</v>
      </c>
      <c r="L117" s="177"/>
      <c r="M117" s="177"/>
      <c r="N117" s="177"/>
      <c r="O117" s="177"/>
      <c r="P117" s="178"/>
      <c r="Q117" s="177"/>
      <c r="R117">
        <f>IF(E117="Yes",200,0)</f>
        <v>0</v>
      </c>
    </row>
    <row r="118" spans="1:18" ht="30.15" customHeight="1">
      <c r="A118" s="155"/>
      <c r="B118" s="156">
        <v>0.63541666666666696</v>
      </c>
      <c r="C118" s="156">
        <v>0.67708333333333304</v>
      </c>
      <c r="D118" s="308" t="s">
        <v>111</v>
      </c>
      <c r="E118" s="309"/>
      <c r="F118" s="309"/>
      <c r="G118" s="159"/>
      <c r="H118" s="160">
        <f>IF(G118=6,1200,IF(G118=5,1400,IF(G118=4,1600,IF(G118=3,1800,IF(G118=2,2000,IF(G118=1,2400,IF(G118=0,0)))))))</f>
        <v>0</v>
      </c>
      <c r="I118" s="179">
        <f t="shared" si="260"/>
        <v>0</v>
      </c>
      <c r="J118" s="180">
        <f t="shared" ref="J118:J119" si="282">SUM(C118-B118)</f>
        <v>4.1666666666666075E-2</v>
      </c>
      <c r="K118" s="176">
        <f t="shared" si="274"/>
        <v>0</v>
      </c>
      <c r="L118" s="177" t="str">
        <f t="shared" ref="L118:L119" si="283">IF(G118=1,K118*1,"")</f>
        <v/>
      </c>
      <c r="M118" s="177" t="str">
        <f t="shared" ref="M118:M119" si="284">IF(G118=2,K118*1,"")</f>
        <v/>
      </c>
      <c r="N118" s="177" t="str">
        <f t="shared" ref="N118:N119" si="285">IF(G118=3,K118*1,"")</f>
        <v/>
      </c>
      <c r="O118" s="177" t="str">
        <f t="shared" ref="O118:O119" si="286">IF(G118=4,K118*1,"")</f>
        <v/>
      </c>
      <c r="P118" s="178" t="str">
        <f t="shared" ref="P118:P119" si="287">IF(G118=5,K118*1,"")</f>
        <v/>
      </c>
      <c r="Q118" s="177" t="str">
        <f t="shared" ref="Q118:Q119" si="288">IF(G118=6,K118*1,"")</f>
        <v/>
      </c>
    </row>
    <row r="119" spans="1:18" ht="30.15" customHeight="1">
      <c r="A119" s="155"/>
      <c r="B119" s="156">
        <v>0.67708333333333304</v>
      </c>
      <c r="C119" s="156">
        <v>0.71875</v>
      </c>
      <c r="D119" s="308" t="s">
        <v>112</v>
      </c>
      <c r="E119" s="309"/>
      <c r="F119" s="309"/>
      <c r="G119" s="159"/>
      <c r="H119" s="160">
        <f>IF(G119=6,1200,IF(G119=5,1400,IF(G119=4,1600,IF(G119=3,1800,IF(G119=2,2000,IF(G119=1,2400,IF(G119=0,0)))))))</f>
        <v>0</v>
      </c>
      <c r="I119" s="179">
        <f t="shared" si="260"/>
        <v>0</v>
      </c>
      <c r="J119" s="180">
        <f t="shared" si="282"/>
        <v>4.1666666666666963E-2</v>
      </c>
      <c r="K119" s="176">
        <f t="shared" si="274"/>
        <v>0</v>
      </c>
      <c r="L119" s="177" t="str">
        <f t="shared" si="283"/>
        <v/>
      </c>
      <c r="M119" s="177" t="str">
        <f t="shared" si="284"/>
        <v/>
      </c>
      <c r="N119" s="177" t="str">
        <f t="shared" si="285"/>
        <v/>
      </c>
      <c r="O119" s="177" t="str">
        <f t="shared" si="286"/>
        <v/>
      </c>
      <c r="P119" s="178" t="str">
        <f t="shared" si="287"/>
        <v/>
      </c>
      <c r="Q119" s="177" t="str">
        <f t="shared" si="288"/>
        <v/>
      </c>
    </row>
    <row r="120" spans="1:18" ht="30.15" customHeight="1">
      <c r="A120" s="164" t="s">
        <v>137</v>
      </c>
      <c r="B120" s="165"/>
      <c r="C120" s="166"/>
      <c r="D120" s="166"/>
      <c r="E120" s="167" t="s">
        <v>138</v>
      </c>
      <c r="F120" s="168" t="str">
        <f>IF(K120&gt;10,"PLEASE CHECK","OK")</f>
        <v>OK</v>
      </c>
      <c r="G120" s="166"/>
      <c r="H120" s="169"/>
      <c r="I120" s="181">
        <f t="shared" ref="I120:J120" si="289">SUM(I108:I119)</f>
        <v>0</v>
      </c>
      <c r="J120" s="182">
        <f t="shared" si="289"/>
        <v>0.42708333333333298</v>
      </c>
      <c r="K120" s="166">
        <f>(K109+K110+K112+K113+K114+K115+K116+K118+K119)</f>
        <v>0</v>
      </c>
      <c r="L120" s="183">
        <f>SUM(L108:L119)</f>
        <v>0</v>
      </c>
      <c r="M120" s="183">
        <f t="shared" ref="M120" si="290">SUM(M108:M119)</f>
        <v>0</v>
      </c>
      <c r="N120" s="183">
        <f t="shared" ref="N120" si="291">SUM(N108:N119)</f>
        <v>0</v>
      </c>
      <c r="O120" s="183">
        <f t="shared" ref="O120" si="292">SUM(O108:O119)</f>
        <v>0</v>
      </c>
      <c r="P120" s="184">
        <f t="shared" ref="P120" si="293">SUM(P108:P119)</f>
        <v>0</v>
      </c>
      <c r="Q120" s="184">
        <f t="shared" ref="Q120:R120" si="294">SUM(Q108:Q119)</f>
        <v>0</v>
      </c>
      <c r="R120" s="186">
        <f t="shared" si="294"/>
        <v>0</v>
      </c>
    </row>
    <row r="121" spans="1:18" ht="30.15" customHeight="1">
      <c r="A121" s="155" t="s">
        <v>139</v>
      </c>
      <c r="B121" s="150">
        <v>0.29166666666666702</v>
      </c>
      <c r="C121" s="150">
        <v>0.33333333333333298</v>
      </c>
      <c r="D121" s="151" t="s">
        <v>102</v>
      </c>
      <c r="E121" s="152"/>
      <c r="F121" s="152"/>
      <c r="G121" s="153"/>
      <c r="H121" s="154"/>
      <c r="I121" s="174">
        <f t="shared" ref="I121:I132" si="295">SUM(K121*H121)</f>
        <v>0</v>
      </c>
      <c r="J121" s="175">
        <f t="shared" ref="J121:J130" si="296">SUM(C121-B121)</f>
        <v>4.1666666666665964E-2</v>
      </c>
      <c r="K121" s="176">
        <f>IF(G121&lt;&gt;"",HOUR(J121),0)</f>
        <v>0</v>
      </c>
      <c r="L121" s="177" t="str">
        <f>IF(G121=1,K121*1,"")</f>
        <v/>
      </c>
      <c r="M121" s="177" t="str">
        <f>IF(G121=2,K121*1,"")</f>
        <v/>
      </c>
      <c r="N121" s="177" t="str">
        <f>IF(G121=3,K121*1,"")</f>
        <v/>
      </c>
      <c r="O121" s="177" t="str">
        <f>IF(G121=4,K121*1,"")</f>
        <v/>
      </c>
      <c r="P121" s="178" t="str">
        <f>IF(G121=5,K121*1,"")</f>
        <v/>
      </c>
      <c r="Q121" s="177"/>
    </row>
    <row r="122" spans="1:18" ht="30.15" customHeight="1">
      <c r="A122" s="155"/>
      <c r="B122" s="156">
        <v>0.33333333333333298</v>
      </c>
      <c r="C122" s="156">
        <v>0.375</v>
      </c>
      <c r="D122" s="308" t="s">
        <v>103</v>
      </c>
      <c r="E122" s="309"/>
      <c r="F122" s="309"/>
      <c r="G122" s="159"/>
      <c r="H122" s="160">
        <f>IF(G122=6,1200,IF(G122=5,1400,IF(G122=4,1600,IF(G122=3,1800,IF(G122=2,2000,IF(G122=1,2400,IF(G122=0,0)))))))</f>
        <v>0</v>
      </c>
      <c r="I122" s="179">
        <f t="shared" si="295"/>
        <v>0</v>
      </c>
      <c r="J122" s="180">
        <f t="shared" si="296"/>
        <v>4.1666666666667018E-2</v>
      </c>
      <c r="K122" s="176">
        <f>IF(G122&lt;&gt;"",HOUR(J122),0)</f>
        <v>0</v>
      </c>
      <c r="L122" s="177" t="str">
        <f>IF(G122=1,K122*1,"")</f>
        <v/>
      </c>
      <c r="M122" s="177" t="str">
        <f>IF(G122=2,K122*1,"")</f>
        <v/>
      </c>
      <c r="N122" s="177" t="str">
        <f>IF(G122=3,K122*1,"")</f>
        <v/>
      </c>
      <c r="O122" s="177" t="str">
        <f>IF(G122=4,K122*1,"")</f>
        <v/>
      </c>
      <c r="P122" s="178" t="str">
        <f>IF(G122=5,K122*1,"")</f>
        <v/>
      </c>
      <c r="Q122" s="177" t="str">
        <f>IF(G122=6,K122*1,"")</f>
        <v/>
      </c>
      <c r="R122" s="31" t="s">
        <v>38</v>
      </c>
    </row>
    <row r="123" spans="1:18" ht="30.15" customHeight="1">
      <c r="A123" s="155"/>
      <c r="B123" s="156">
        <v>0.375</v>
      </c>
      <c r="C123" s="156">
        <v>0.41666666666666702</v>
      </c>
      <c r="D123" s="308" t="s">
        <v>104</v>
      </c>
      <c r="E123" s="309"/>
      <c r="F123" s="309"/>
      <c r="G123" s="159"/>
      <c r="H123" s="160">
        <f>IF(G123=6,1200,IF(G123=5,1400,IF(G123=4,1600,IF(G123=3,1800,IF(G123=2,2000,IF(G123=1,2400,IF(G123=0,0)))))))</f>
        <v>0</v>
      </c>
      <c r="I123" s="179">
        <f t="shared" si="295"/>
        <v>0</v>
      </c>
      <c r="J123" s="180">
        <f t="shared" si="296"/>
        <v>4.1666666666667018E-2</v>
      </c>
      <c r="K123" s="176">
        <f>IF(G123&lt;&gt;"",HOUR(J123),0)</f>
        <v>0</v>
      </c>
      <c r="L123" s="177" t="str">
        <f t="shared" ref="L123" si="297">IF(G123=1,K123*1,"")</f>
        <v/>
      </c>
      <c r="M123" s="177" t="str">
        <f t="shared" ref="M123" si="298">IF(G123=2,K123*1,"")</f>
        <v/>
      </c>
      <c r="N123" s="177" t="str">
        <f t="shared" ref="N123" si="299">IF(G123=3,K123*1,"")</f>
        <v/>
      </c>
      <c r="O123" s="177" t="str">
        <f t="shared" ref="O123" si="300">IF(G123=4,K123*1,"")</f>
        <v/>
      </c>
      <c r="P123" s="178" t="str">
        <f t="shared" ref="P123" si="301">IF(G123=5,K123*1,"")</f>
        <v/>
      </c>
      <c r="Q123" s="177" t="str">
        <f>IF(G123=6,K123*1,"")</f>
        <v/>
      </c>
    </row>
    <row r="124" spans="1:18" ht="30.15" customHeight="1">
      <c r="A124" s="155"/>
      <c r="B124" s="156">
        <v>0.41666666666666702</v>
      </c>
      <c r="C124" s="156">
        <v>0.4375</v>
      </c>
      <c r="D124" s="161" t="s">
        <v>105</v>
      </c>
      <c r="E124" s="162"/>
      <c r="F124" s="162"/>
      <c r="G124" s="153"/>
      <c r="H124" s="160"/>
      <c r="I124" s="179">
        <f t="shared" si="295"/>
        <v>0</v>
      </c>
      <c r="J124" s="180">
        <f t="shared" si="296"/>
        <v>2.0833333333332982E-2</v>
      </c>
      <c r="K124" s="176">
        <f t="shared" ref="K124:K126" si="302">IF(G124&lt;&gt;"",HOUR(J124),0)</f>
        <v>0</v>
      </c>
      <c r="L124" s="177"/>
      <c r="M124" s="177"/>
      <c r="N124" s="177"/>
      <c r="O124" s="177"/>
      <c r="P124" s="178"/>
      <c r="Q124" s="177"/>
      <c r="R124">
        <f>IF(E124="Yes",300,0)</f>
        <v>0</v>
      </c>
    </row>
    <row r="125" spans="1:18" ht="30.15" customHeight="1">
      <c r="A125" s="155"/>
      <c r="B125" s="156">
        <v>0.4375</v>
      </c>
      <c r="C125" s="156">
        <v>0.47916666666666702</v>
      </c>
      <c r="D125" s="308" t="s">
        <v>106</v>
      </c>
      <c r="E125" s="309"/>
      <c r="F125" s="309"/>
      <c r="G125" s="159"/>
      <c r="H125" s="160">
        <f>IF(G125=6,1200,IF(G125=5,1400,IF(G125=4,1600,IF(G125=3,1800,IF(G125=2,2000,IF(G125=1,2400,IF(G125=0,0)))))))</f>
        <v>0</v>
      </c>
      <c r="I125" s="179">
        <f t="shared" si="295"/>
        <v>0</v>
      </c>
      <c r="J125" s="180">
        <f t="shared" si="296"/>
        <v>4.1666666666667018E-2</v>
      </c>
      <c r="K125" s="176">
        <f t="shared" si="302"/>
        <v>0</v>
      </c>
      <c r="L125" s="177" t="str">
        <f t="shared" ref="L125:L127" si="303">IF(G125=1,K125*1,"")</f>
        <v/>
      </c>
      <c r="M125" s="177" t="str">
        <f t="shared" ref="M125:M127" si="304">IF(G125=2,K125*1,"")</f>
        <v/>
      </c>
      <c r="N125" s="177" t="str">
        <f t="shared" ref="N125:N127" si="305">IF(G125=3,K125*1,"")</f>
        <v/>
      </c>
      <c r="O125" s="177" t="str">
        <f t="shared" ref="O125:O127" si="306">IF(G125=4,K125*1,"")</f>
        <v/>
      </c>
      <c r="P125" s="178" t="str">
        <f t="shared" ref="P125:P127" si="307">IF(G125=5,K125*1,"")</f>
        <v/>
      </c>
      <c r="Q125" s="177" t="str">
        <f t="shared" ref="Q125" si="308">IF(G125=6,K125*1,"")</f>
        <v/>
      </c>
    </row>
    <row r="126" spans="1:18" ht="30.15" customHeight="1">
      <c r="A126" s="155"/>
      <c r="B126" s="156">
        <v>0.47916666666666702</v>
      </c>
      <c r="C126" s="156">
        <v>0.52083333333333304</v>
      </c>
      <c r="D126" s="308" t="s">
        <v>107</v>
      </c>
      <c r="E126" s="309"/>
      <c r="F126" s="309"/>
      <c r="G126" s="159"/>
      <c r="H126" s="160">
        <f>IF(G126=6,1200,IF(G126=5,1400,IF(G126=4,1600,IF(G126=3,1800,IF(G126=2,2000,IF(G126=1,2400,IF(G126=0,0)))))))</f>
        <v>0</v>
      </c>
      <c r="I126" s="179">
        <f t="shared" si="295"/>
        <v>0</v>
      </c>
      <c r="J126" s="180">
        <f t="shared" si="296"/>
        <v>4.1666666666666019E-2</v>
      </c>
      <c r="K126" s="176">
        <f t="shared" si="302"/>
        <v>0</v>
      </c>
      <c r="L126" s="177" t="str">
        <f t="shared" si="303"/>
        <v/>
      </c>
      <c r="M126" s="177" t="str">
        <f t="shared" si="304"/>
        <v/>
      </c>
      <c r="N126" s="177" t="str">
        <f t="shared" si="305"/>
        <v/>
      </c>
      <c r="O126" s="177" t="str">
        <f t="shared" si="306"/>
        <v/>
      </c>
      <c r="P126" s="178" t="str">
        <f t="shared" si="307"/>
        <v/>
      </c>
      <c r="Q126" s="177"/>
    </row>
    <row r="127" spans="1:18" ht="30.15" customHeight="1">
      <c r="A127" s="155"/>
      <c r="B127" s="156">
        <v>0.52083333333333304</v>
      </c>
      <c r="C127" s="156">
        <v>0.5625</v>
      </c>
      <c r="D127" s="308" t="s">
        <v>108</v>
      </c>
      <c r="E127" s="309"/>
      <c r="F127" s="309"/>
      <c r="G127" s="159"/>
      <c r="H127" s="160">
        <f>IF(G127=6,1200,IF(G127=5,1400,IF(G127=4,1600,IF(G127=3,1800,IF(G127=2,2000,IF(G127=1,2400,IF(G127=0,0)))))))</f>
        <v>0</v>
      </c>
      <c r="I127" s="179">
        <f t="shared" si="295"/>
        <v>0</v>
      </c>
      <c r="J127" s="180">
        <f t="shared" si="296"/>
        <v>4.1666666666666963E-2</v>
      </c>
      <c r="K127" s="176">
        <f t="shared" ref="K127:K132" si="309">IF(G127&lt;&gt;"",HOUR(J127),0)</f>
        <v>0</v>
      </c>
      <c r="L127" s="177" t="str">
        <f t="shared" si="303"/>
        <v/>
      </c>
      <c r="M127" s="177" t="str">
        <f t="shared" si="304"/>
        <v/>
      </c>
      <c r="N127" s="177" t="str">
        <f t="shared" si="305"/>
        <v/>
      </c>
      <c r="O127" s="177" t="str">
        <f t="shared" si="306"/>
        <v/>
      </c>
      <c r="P127" s="178" t="str">
        <f t="shared" si="307"/>
        <v/>
      </c>
      <c r="Q127" s="177" t="str">
        <f t="shared" ref="Q127" si="310">IF(G127=6,K127*1,"")</f>
        <v/>
      </c>
    </row>
    <row r="128" spans="1:18" ht="30.15" customHeight="1">
      <c r="A128" s="155"/>
      <c r="B128" s="156">
        <v>0.5625</v>
      </c>
      <c r="C128" s="156">
        <v>0.58333333333333304</v>
      </c>
      <c r="D128" s="161" t="s">
        <v>109</v>
      </c>
      <c r="E128" s="162"/>
      <c r="F128" s="162"/>
      <c r="G128" s="153"/>
      <c r="H128" s="160"/>
      <c r="I128" s="179">
        <f t="shared" si="295"/>
        <v>0</v>
      </c>
      <c r="J128" s="180">
        <f t="shared" si="296"/>
        <v>2.0833333333333037E-2</v>
      </c>
      <c r="K128" s="176">
        <f t="shared" si="309"/>
        <v>0</v>
      </c>
      <c r="L128" s="177"/>
      <c r="M128" s="177"/>
      <c r="N128" s="177"/>
      <c r="O128" s="177"/>
      <c r="P128" s="178"/>
      <c r="Q128" s="177"/>
      <c r="R128">
        <f>IF(E128="Yes",500,0)</f>
        <v>0</v>
      </c>
    </row>
    <row r="129" spans="1:18" ht="30.15" customHeight="1">
      <c r="A129" s="155"/>
      <c r="B129" s="156">
        <v>0.58333333333333304</v>
      </c>
      <c r="C129" s="156">
        <v>0.625</v>
      </c>
      <c r="D129" s="308" t="s">
        <v>110</v>
      </c>
      <c r="E129" s="309"/>
      <c r="F129" s="309"/>
      <c r="G129" s="159"/>
      <c r="H129" s="160">
        <f>IF(G129=6,1200,IF(G129=5,1400,IF(G129=4,1600,IF(G129=3,1800,IF(G129=2,2000,IF(G129=1,2400,IF(G129=0,0)))))))</f>
        <v>0</v>
      </c>
      <c r="I129" s="179">
        <f t="shared" si="295"/>
        <v>0</v>
      </c>
      <c r="J129" s="180">
        <f t="shared" si="296"/>
        <v>4.1666666666666963E-2</v>
      </c>
      <c r="K129" s="176">
        <f t="shared" si="309"/>
        <v>0</v>
      </c>
      <c r="L129" s="177" t="str">
        <f t="shared" ref="L129" si="311">IF(G129=1,K129*1,"")</f>
        <v/>
      </c>
      <c r="M129" s="177" t="str">
        <f t="shared" ref="M129" si="312">IF(G129=2,K129*1,"")</f>
        <v/>
      </c>
      <c r="N129" s="177" t="str">
        <f t="shared" ref="N129" si="313">IF(G129=3,K129*1,"")</f>
        <v/>
      </c>
      <c r="O129" s="177" t="str">
        <f t="shared" ref="O129" si="314">IF(G129=4,K129*1,"")</f>
        <v/>
      </c>
      <c r="P129" s="178" t="str">
        <f t="shared" ref="P129" si="315">IF(G129=5,K129*1,"")</f>
        <v/>
      </c>
      <c r="Q129" s="177" t="str">
        <f t="shared" ref="Q129" si="316">IF(G129=6,K129*1,"")</f>
        <v/>
      </c>
    </row>
    <row r="130" spans="1:18" ht="30.15" customHeight="1">
      <c r="A130" s="155"/>
      <c r="B130" s="156">
        <v>0.625</v>
      </c>
      <c r="C130" s="156">
        <v>0.63541666666666696</v>
      </c>
      <c r="D130" s="161" t="s">
        <v>105</v>
      </c>
      <c r="E130" s="162"/>
      <c r="F130" s="162"/>
      <c r="G130" s="163"/>
      <c r="H130" s="160"/>
      <c r="I130" s="179">
        <f t="shared" si="295"/>
        <v>0</v>
      </c>
      <c r="J130" s="180">
        <f t="shared" si="296"/>
        <v>1.0416666666666963E-2</v>
      </c>
      <c r="K130" s="176">
        <f t="shared" si="309"/>
        <v>0</v>
      </c>
      <c r="L130" s="177"/>
      <c r="M130" s="177"/>
      <c r="N130" s="177"/>
      <c r="O130" s="177"/>
      <c r="P130" s="178"/>
      <c r="Q130" s="177"/>
      <c r="R130">
        <f>IF(E130="Yes",200,0)</f>
        <v>0</v>
      </c>
    </row>
    <row r="131" spans="1:18" ht="30.15" customHeight="1">
      <c r="A131" s="155"/>
      <c r="B131" s="156">
        <v>0.63541666666666696</v>
      </c>
      <c r="C131" s="156">
        <v>0.67708333333333304</v>
      </c>
      <c r="D131" s="308" t="s">
        <v>111</v>
      </c>
      <c r="E131" s="309"/>
      <c r="F131" s="309"/>
      <c r="G131" s="159"/>
      <c r="H131" s="160">
        <f>IF(G131=6,1200,IF(G131=5,1400,IF(G131=4,1600,IF(G131=3,1800,IF(G131=2,2000,IF(G131=1,2400,IF(G131=0,0)))))))</f>
        <v>0</v>
      </c>
      <c r="I131" s="179">
        <f t="shared" si="295"/>
        <v>0</v>
      </c>
      <c r="J131" s="180">
        <f t="shared" ref="J131:J132" si="317">SUM(C131-B131)</f>
        <v>4.1666666666666075E-2</v>
      </c>
      <c r="K131" s="176">
        <f t="shared" si="309"/>
        <v>0</v>
      </c>
      <c r="L131" s="177" t="str">
        <f t="shared" ref="L131:L132" si="318">IF(G131=1,K131*1,"")</f>
        <v/>
      </c>
      <c r="M131" s="177" t="str">
        <f t="shared" ref="M131:M132" si="319">IF(G131=2,K131*1,"")</f>
        <v/>
      </c>
      <c r="N131" s="177" t="str">
        <f t="shared" ref="N131:N132" si="320">IF(G131=3,K131*1,"")</f>
        <v/>
      </c>
      <c r="O131" s="177" t="str">
        <f t="shared" ref="O131:O132" si="321">IF(G131=4,K131*1,"")</f>
        <v/>
      </c>
      <c r="P131" s="178" t="str">
        <f t="shared" ref="P131:P132" si="322">IF(G131=5,K131*1,"")</f>
        <v/>
      </c>
      <c r="Q131" s="177" t="str">
        <f t="shared" ref="Q131:Q132" si="323">IF(G131=6,K131*1,"")</f>
        <v/>
      </c>
    </row>
    <row r="132" spans="1:18" ht="30.15" customHeight="1">
      <c r="A132" s="155"/>
      <c r="B132" s="156">
        <v>0.67708333333333304</v>
      </c>
      <c r="C132" s="156">
        <v>0.71875</v>
      </c>
      <c r="D132" s="308" t="s">
        <v>112</v>
      </c>
      <c r="E132" s="309"/>
      <c r="F132" s="309"/>
      <c r="G132" s="159"/>
      <c r="H132" s="160">
        <f>IF(G132=6,1200,IF(G132=5,1400,IF(G132=4,1600,IF(G132=3,1800,IF(G132=2,2000,IF(G132=1,2400,IF(G132=0,0)))))))</f>
        <v>0</v>
      </c>
      <c r="I132" s="179">
        <f t="shared" si="295"/>
        <v>0</v>
      </c>
      <c r="J132" s="180">
        <f t="shared" si="317"/>
        <v>4.1666666666666963E-2</v>
      </c>
      <c r="K132" s="176">
        <f t="shared" si="309"/>
        <v>0</v>
      </c>
      <c r="L132" s="177" t="str">
        <f t="shared" si="318"/>
        <v/>
      </c>
      <c r="M132" s="177" t="str">
        <f t="shared" si="319"/>
        <v/>
      </c>
      <c r="N132" s="177" t="str">
        <f t="shared" si="320"/>
        <v/>
      </c>
      <c r="O132" s="177" t="str">
        <f t="shared" si="321"/>
        <v/>
      </c>
      <c r="P132" s="178" t="str">
        <f t="shared" si="322"/>
        <v/>
      </c>
      <c r="Q132" s="177" t="str">
        <f t="shared" si="323"/>
        <v/>
      </c>
    </row>
    <row r="133" spans="1:18" ht="30.15" customHeight="1">
      <c r="A133" s="164" t="s">
        <v>140</v>
      </c>
      <c r="B133" s="165"/>
      <c r="C133" s="166"/>
      <c r="D133" s="166"/>
      <c r="E133" s="167" t="s">
        <v>141</v>
      </c>
      <c r="F133" s="168" t="str">
        <f>IF(K133&gt;10,"PLEASE CHECK","OK")</f>
        <v>OK</v>
      </c>
      <c r="G133" s="166"/>
      <c r="H133" s="166"/>
      <c r="I133" s="181">
        <f t="shared" ref="I133:J133" si="324">SUM(I121:I132)</f>
        <v>0</v>
      </c>
      <c r="J133" s="185">
        <f t="shared" si="324"/>
        <v>0.42708333333333298</v>
      </c>
      <c r="K133" s="166">
        <f>(K122+K123+K125+K126+K127+K128+K129+K131+K132)</f>
        <v>0</v>
      </c>
      <c r="L133" s="183">
        <f>SUM(L121:L132)</f>
        <v>0</v>
      </c>
      <c r="M133" s="183">
        <f t="shared" ref="M133" si="325">SUM(M121:M132)</f>
        <v>0</v>
      </c>
      <c r="N133" s="183">
        <f t="shared" ref="N133" si="326">SUM(N121:N132)</f>
        <v>0</v>
      </c>
      <c r="O133" s="183">
        <f t="shared" ref="O133" si="327">SUM(O121:O132)</f>
        <v>0</v>
      </c>
      <c r="P133" s="184">
        <f t="shared" ref="P133" si="328">SUM(P121:P132)</f>
        <v>0</v>
      </c>
      <c r="Q133" s="184">
        <f t="shared" ref="Q133:R133" si="329">SUM(Q121:Q132)</f>
        <v>0</v>
      </c>
      <c r="R133" s="186">
        <f t="shared" si="329"/>
        <v>0</v>
      </c>
    </row>
    <row r="134" spans="1:18" ht="30.15" customHeight="1">
      <c r="A134" s="149" t="s">
        <v>142</v>
      </c>
      <c r="B134" s="150">
        <v>0.29166666666666702</v>
      </c>
      <c r="C134" s="150">
        <v>0.33333333333333298</v>
      </c>
      <c r="D134" s="151" t="s">
        <v>102</v>
      </c>
      <c r="E134" s="152"/>
      <c r="F134" s="152"/>
      <c r="G134" s="153"/>
      <c r="H134" s="154"/>
      <c r="I134" s="174">
        <f t="shared" ref="I134:I145" si="330">SUM(K134*H134)</f>
        <v>0</v>
      </c>
      <c r="J134" s="175">
        <f t="shared" ref="J134:J143" si="331">SUM(C134-B134)</f>
        <v>4.1666666666665964E-2</v>
      </c>
      <c r="K134" s="176">
        <f>IF(G134&lt;&gt;"",HOUR(J134),0)</f>
        <v>0</v>
      </c>
      <c r="L134" s="177" t="str">
        <f>IF(G134=1,K134*1,"")</f>
        <v/>
      </c>
      <c r="M134" s="177" t="str">
        <f>IF(G134=2,K134*1,"")</f>
        <v/>
      </c>
      <c r="N134" s="177" t="str">
        <f>IF(G134=3,K134*1,"")</f>
        <v/>
      </c>
      <c r="O134" s="177" t="str">
        <f>IF(G134=4,K134*1,"")</f>
        <v/>
      </c>
      <c r="P134" s="178" t="str">
        <f>IF(G134=5,K134*1,"")</f>
        <v/>
      </c>
      <c r="Q134" s="177"/>
    </row>
    <row r="135" spans="1:18" ht="30.15" customHeight="1">
      <c r="A135" s="155"/>
      <c r="B135" s="156">
        <v>0.33333333333333298</v>
      </c>
      <c r="C135" s="156">
        <v>0.375</v>
      </c>
      <c r="D135" s="157" t="s">
        <v>103</v>
      </c>
      <c r="E135" s="158"/>
      <c r="F135" s="158"/>
      <c r="G135" s="159"/>
      <c r="H135" s="160">
        <f>IF(G135=6,1200,IF(G135=5,1400,IF(G135=4,1600,IF(G135=3,1800,IF(G135=2,2000,IF(G135=1,2400,IF(G135=0,0)))))))</f>
        <v>0</v>
      </c>
      <c r="I135" s="179">
        <f t="shared" si="330"/>
        <v>0</v>
      </c>
      <c r="J135" s="180">
        <f t="shared" si="331"/>
        <v>4.1666666666667018E-2</v>
      </c>
      <c r="K135" s="176">
        <f>IF(G135&lt;&gt;"",HOUR(J135),0)</f>
        <v>0</v>
      </c>
      <c r="L135" s="177" t="str">
        <f>IF(G135=1,K135*1,"")</f>
        <v/>
      </c>
      <c r="M135" s="177" t="str">
        <f>IF(G135=2,K135*1,"")</f>
        <v/>
      </c>
      <c r="N135" s="177" t="str">
        <f>IF(G135=3,K135*1,"")</f>
        <v/>
      </c>
      <c r="O135" s="177" t="str">
        <f>IF(G135=4,K135*1,"")</f>
        <v/>
      </c>
      <c r="P135" s="178" t="str">
        <f>IF(G135=5,K135*1,"")</f>
        <v/>
      </c>
      <c r="Q135" s="177" t="str">
        <f>IF(G135=6,K135*1,"")</f>
        <v/>
      </c>
      <c r="R135" s="31" t="s">
        <v>38</v>
      </c>
    </row>
    <row r="136" spans="1:18" ht="30.15" customHeight="1">
      <c r="A136" s="155"/>
      <c r="B136" s="156">
        <v>0.375</v>
      </c>
      <c r="C136" s="156">
        <v>0.41666666666666702</v>
      </c>
      <c r="D136" s="157" t="s">
        <v>104</v>
      </c>
      <c r="E136" s="158"/>
      <c r="F136" s="158" t="s">
        <v>38</v>
      </c>
      <c r="G136" s="159"/>
      <c r="H136" s="160">
        <f>IF(G136=6,1200,IF(G136=5,1400,IF(G136=4,1600,IF(G136=3,1800,IF(G136=2,2000,IF(G136=1,2400,IF(G136=0,0)))))))</f>
        <v>0</v>
      </c>
      <c r="I136" s="179">
        <f t="shared" si="330"/>
        <v>0</v>
      </c>
      <c r="J136" s="180">
        <f t="shared" si="331"/>
        <v>4.1666666666667018E-2</v>
      </c>
      <c r="K136" s="176">
        <f>IF(G136&lt;&gt;"",HOUR(J136),0)</f>
        <v>0</v>
      </c>
      <c r="L136" s="177" t="str">
        <f t="shared" ref="L136" si="332">IF(G136=1,K136*1,"")</f>
        <v/>
      </c>
      <c r="M136" s="177" t="str">
        <f t="shared" ref="M136" si="333">IF(G136=2,K136*1,"")</f>
        <v/>
      </c>
      <c r="N136" s="177" t="str">
        <f t="shared" ref="N136" si="334">IF(G136=3,K136*1,"")</f>
        <v/>
      </c>
      <c r="O136" s="177" t="str">
        <f t="shared" ref="O136" si="335">IF(G136=4,K136*1,"")</f>
        <v/>
      </c>
      <c r="P136" s="178" t="str">
        <f t="shared" ref="P136" si="336">IF(G136=5,K136*1,"")</f>
        <v/>
      </c>
      <c r="Q136" s="177" t="str">
        <f>IF(G136=6,K136*1,"")</f>
        <v/>
      </c>
    </row>
    <row r="137" spans="1:18" ht="30.15" customHeight="1">
      <c r="A137" s="155"/>
      <c r="B137" s="156">
        <v>0.41666666666666702</v>
      </c>
      <c r="C137" s="156">
        <v>0.4375</v>
      </c>
      <c r="D137" s="161" t="s">
        <v>105</v>
      </c>
      <c r="E137" s="162"/>
      <c r="F137" s="162"/>
      <c r="G137" s="153"/>
      <c r="H137" s="160"/>
      <c r="I137" s="179">
        <f t="shared" si="330"/>
        <v>0</v>
      </c>
      <c r="J137" s="180">
        <f t="shared" si="331"/>
        <v>2.0833333333332982E-2</v>
      </c>
      <c r="K137" s="176">
        <f t="shared" ref="K137:K139" si="337">IF(G137&lt;&gt;"",HOUR(J137),0)</f>
        <v>0</v>
      </c>
      <c r="L137" s="177"/>
      <c r="M137" s="177"/>
      <c r="N137" s="177"/>
      <c r="O137" s="177"/>
      <c r="P137" s="178"/>
      <c r="Q137" s="177"/>
      <c r="R137">
        <f>IF(E137="Yes",300,0)</f>
        <v>0</v>
      </c>
    </row>
    <row r="138" spans="1:18" ht="30.15" customHeight="1">
      <c r="A138" s="155"/>
      <c r="B138" s="156">
        <v>0.4375</v>
      </c>
      <c r="C138" s="156">
        <v>0.47916666666666702</v>
      </c>
      <c r="D138" s="157" t="s">
        <v>106</v>
      </c>
      <c r="E138" s="158"/>
      <c r="F138" s="158"/>
      <c r="G138" s="159"/>
      <c r="H138" s="160">
        <f>IF(G138=6,1200,IF(G138=5,1400,IF(G138=4,1600,IF(G138=3,1800,IF(G138=2,2000,IF(G138=1,2400,IF(G138=0,0)))))))</f>
        <v>0</v>
      </c>
      <c r="I138" s="179">
        <f t="shared" si="330"/>
        <v>0</v>
      </c>
      <c r="J138" s="180">
        <f t="shared" si="331"/>
        <v>4.1666666666667018E-2</v>
      </c>
      <c r="K138" s="176">
        <f t="shared" si="337"/>
        <v>0</v>
      </c>
      <c r="L138" s="177" t="str">
        <f t="shared" ref="L138:L140" si="338">IF(G138=1,K138*1,"")</f>
        <v/>
      </c>
      <c r="M138" s="177" t="str">
        <f t="shared" ref="M138:M140" si="339">IF(G138=2,K138*1,"")</f>
        <v/>
      </c>
      <c r="N138" s="177" t="str">
        <f t="shared" ref="N138:N140" si="340">IF(G138=3,K138*1,"")</f>
        <v/>
      </c>
      <c r="O138" s="177" t="str">
        <f t="shared" ref="O138:O140" si="341">IF(G138=4,K138*1,"")</f>
        <v/>
      </c>
      <c r="P138" s="178" t="str">
        <f t="shared" ref="P138:P140" si="342">IF(G138=5,K138*1,"")</f>
        <v/>
      </c>
      <c r="Q138" s="177" t="str">
        <f t="shared" ref="Q138" si="343">IF(G138=6,K138*1,"")</f>
        <v/>
      </c>
    </row>
    <row r="139" spans="1:18" ht="30.15" customHeight="1">
      <c r="A139" s="155"/>
      <c r="B139" s="156">
        <v>0.47916666666666702</v>
      </c>
      <c r="C139" s="156">
        <v>0.52083333333333304</v>
      </c>
      <c r="D139" s="157" t="s">
        <v>107</v>
      </c>
      <c r="E139" s="158"/>
      <c r="F139" s="158"/>
      <c r="G139" s="159"/>
      <c r="H139" s="160">
        <f>IF(G139=6,1200,IF(G139=5,1400,IF(G139=4,1600,IF(G139=3,1800,IF(G139=2,2000,IF(G139=1,2400,IF(G139=0,0)))))))</f>
        <v>0</v>
      </c>
      <c r="I139" s="179">
        <f t="shared" si="330"/>
        <v>0</v>
      </c>
      <c r="J139" s="180">
        <f t="shared" si="331"/>
        <v>4.1666666666666019E-2</v>
      </c>
      <c r="K139" s="176">
        <f t="shared" si="337"/>
        <v>0</v>
      </c>
      <c r="L139" s="177" t="str">
        <f t="shared" si="338"/>
        <v/>
      </c>
      <c r="M139" s="177" t="str">
        <f t="shared" si="339"/>
        <v/>
      </c>
      <c r="N139" s="177" t="str">
        <f t="shared" si="340"/>
        <v/>
      </c>
      <c r="O139" s="177" t="str">
        <f t="shared" si="341"/>
        <v/>
      </c>
      <c r="P139" s="178" t="str">
        <f t="shared" si="342"/>
        <v/>
      </c>
      <c r="Q139" s="177"/>
    </row>
    <row r="140" spans="1:18" ht="30.15" customHeight="1">
      <c r="A140" s="155"/>
      <c r="B140" s="156">
        <v>0.52083333333333304</v>
      </c>
      <c r="C140" s="156">
        <v>0.5625</v>
      </c>
      <c r="D140" s="157" t="s">
        <v>108</v>
      </c>
      <c r="E140" s="158"/>
      <c r="F140" s="158"/>
      <c r="G140" s="159"/>
      <c r="H140" s="160">
        <f>IF(G140=6,1200,IF(G140=5,1400,IF(G140=4,1600,IF(G140=3,1800,IF(G140=2,2000,IF(G140=1,2400,IF(G140=0,0)))))))</f>
        <v>0</v>
      </c>
      <c r="I140" s="179">
        <f t="shared" si="330"/>
        <v>0</v>
      </c>
      <c r="J140" s="180">
        <f t="shared" si="331"/>
        <v>4.1666666666666963E-2</v>
      </c>
      <c r="K140" s="176">
        <f t="shared" ref="K140:K145" si="344">IF(G140&lt;&gt;"",HOUR(J140),0)</f>
        <v>0</v>
      </c>
      <c r="L140" s="177" t="str">
        <f t="shared" si="338"/>
        <v/>
      </c>
      <c r="M140" s="177" t="str">
        <f t="shared" si="339"/>
        <v/>
      </c>
      <c r="N140" s="177" t="str">
        <f t="shared" si="340"/>
        <v/>
      </c>
      <c r="O140" s="177" t="str">
        <f t="shared" si="341"/>
        <v/>
      </c>
      <c r="P140" s="178" t="str">
        <f t="shared" si="342"/>
        <v/>
      </c>
      <c r="Q140" s="177" t="str">
        <f t="shared" ref="Q140" si="345">IF(G140=6,K140*1,"")</f>
        <v/>
      </c>
    </row>
    <row r="141" spans="1:18" ht="30.15" customHeight="1">
      <c r="A141" s="155"/>
      <c r="B141" s="156">
        <v>0.5625</v>
      </c>
      <c r="C141" s="156">
        <v>0.58333333333333304</v>
      </c>
      <c r="D141" s="161" t="s">
        <v>109</v>
      </c>
      <c r="E141" s="162"/>
      <c r="F141" s="162"/>
      <c r="G141" s="153"/>
      <c r="H141" s="160"/>
      <c r="I141" s="179">
        <f t="shared" si="330"/>
        <v>0</v>
      </c>
      <c r="J141" s="180">
        <f t="shared" si="331"/>
        <v>2.0833333333333037E-2</v>
      </c>
      <c r="K141" s="176">
        <f t="shared" si="344"/>
        <v>0</v>
      </c>
      <c r="L141" s="177"/>
      <c r="M141" s="177"/>
      <c r="N141" s="177"/>
      <c r="O141" s="177"/>
      <c r="P141" s="178"/>
      <c r="Q141" s="177"/>
      <c r="R141">
        <f>IF(E141="Yes",500,0)</f>
        <v>0</v>
      </c>
    </row>
    <row r="142" spans="1:18" ht="30.15" customHeight="1">
      <c r="A142" s="155"/>
      <c r="B142" s="156">
        <v>0.58333333333333304</v>
      </c>
      <c r="C142" s="156">
        <v>0.625</v>
      </c>
      <c r="D142" s="157" t="s">
        <v>110</v>
      </c>
      <c r="E142" s="158"/>
      <c r="F142" s="158"/>
      <c r="G142" s="159"/>
      <c r="H142" s="160">
        <f>IF(G142=6,1200,IF(G142=5,1400,IF(G142=4,1600,IF(G142=3,1800,IF(G142=2,2000,IF(G142=1,2400,IF(G142=0,0)))))))</f>
        <v>0</v>
      </c>
      <c r="I142" s="179">
        <f t="shared" si="330"/>
        <v>0</v>
      </c>
      <c r="J142" s="180">
        <f t="shared" si="331"/>
        <v>4.1666666666666963E-2</v>
      </c>
      <c r="K142" s="176">
        <f t="shared" si="344"/>
        <v>0</v>
      </c>
      <c r="L142" s="177" t="str">
        <f t="shared" ref="L142" si="346">IF(G142=1,K142*1,"")</f>
        <v/>
      </c>
      <c r="M142" s="177" t="str">
        <f t="shared" ref="M142" si="347">IF(G142=2,K142*1,"")</f>
        <v/>
      </c>
      <c r="N142" s="177" t="str">
        <f t="shared" ref="N142" si="348">IF(G142=3,K142*1,"")</f>
        <v/>
      </c>
      <c r="O142" s="177" t="str">
        <f t="shared" ref="O142" si="349">IF(G142=4,K142*1,"")</f>
        <v/>
      </c>
      <c r="P142" s="178" t="str">
        <f t="shared" ref="P142" si="350">IF(G142=5,K142*1,"")</f>
        <v/>
      </c>
      <c r="Q142" s="177" t="str">
        <f t="shared" ref="Q142" si="351">IF(G142=6,K142*1,"")</f>
        <v/>
      </c>
    </row>
    <row r="143" spans="1:18" ht="30.15" customHeight="1">
      <c r="A143" s="155"/>
      <c r="B143" s="156">
        <v>0.625</v>
      </c>
      <c r="C143" s="156">
        <v>0.63541666666666696</v>
      </c>
      <c r="D143" s="161" t="s">
        <v>105</v>
      </c>
      <c r="E143" s="162"/>
      <c r="F143" s="162"/>
      <c r="G143" s="163"/>
      <c r="H143" s="160"/>
      <c r="I143" s="179">
        <f t="shared" si="330"/>
        <v>0</v>
      </c>
      <c r="J143" s="180">
        <f t="shared" si="331"/>
        <v>1.0416666666666963E-2</v>
      </c>
      <c r="K143" s="176">
        <f t="shared" si="344"/>
        <v>0</v>
      </c>
      <c r="L143" s="177"/>
      <c r="M143" s="177"/>
      <c r="N143" s="177"/>
      <c r="O143" s="177"/>
      <c r="P143" s="178"/>
      <c r="Q143" s="177"/>
      <c r="R143">
        <f>IF(E143="Yes",200,0)</f>
        <v>0</v>
      </c>
    </row>
    <row r="144" spans="1:18" ht="30.15" customHeight="1">
      <c r="A144" s="155"/>
      <c r="B144" s="156">
        <v>0.63541666666666696</v>
      </c>
      <c r="C144" s="156">
        <v>0.67708333333333304</v>
      </c>
      <c r="D144" s="157" t="s">
        <v>111</v>
      </c>
      <c r="E144" s="158"/>
      <c r="F144" s="158"/>
      <c r="G144" s="159"/>
      <c r="H144" s="160">
        <f>IF(G144=6,1200,IF(G144=5,1400,IF(G144=4,1600,IF(G144=3,1800,IF(G144=2,2000,IF(G144=1,2400,IF(G144=0,0)))))))</f>
        <v>0</v>
      </c>
      <c r="I144" s="179">
        <f t="shared" si="330"/>
        <v>0</v>
      </c>
      <c r="J144" s="180">
        <f t="shared" ref="J144:J145" si="352">SUM(C144-B144)</f>
        <v>4.1666666666666075E-2</v>
      </c>
      <c r="K144" s="176">
        <f t="shared" si="344"/>
        <v>0</v>
      </c>
      <c r="L144" s="177" t="str">
        <f t="shared" ref="L144:L145" si="353">IF(G144=1,K144*1,"")</f>
        <v/>
      </c>
      <c r="M144" s="177" t="str">
        <f t="shared" ref="M144:M145" si="354">IF(G144=2,K144*1,"")</f>
        <v/>
      </c>
      <c r="N144" s="177" t="str">
        <f t="shared" ref="N144:N145" si="355">IF(G144=3,K144*1,"")</f>
        <v/>
      </c>
      <c r="O144" s="177" t="str">
        <f t="shared" ref="O144:O145" si="356">IF(G144=4,K144*1,"")</f>
        <v/>
      </c>
      <c r="P144" s="178" t="str">
        <f t="shared" ref="P144:P145" si="357">IF(G144=5,K144*1,"")</f>
        <v/>
      </c>
      <c r="Q144" s="177" t="str">
        <f t="shared" ref="Q144:Q145" si="358">IF(G144=6,K144*1,"")</f>
        <v/>
      </c>
    </row>
    <row r="145" spans="1:18" ht="30.15" customHeight="1">
      <c r="A145" s="155"/>
      <c r="B145" s="156">
        <v>0.67708333333333304</v>
      </c>
      <c r="C145" s="156">
        <v>0.71875</v>
      </c>
      <c r="D145" s="157" t="s">
        <v>112</v>
      </c>
      <c r="E145" s="158"/>
      <c r="F145" s="158"/>
      <c r="G145" s="159"/>
      <c r="H145" s="160">
        <f>IF(G145=6,1200,IF(G145=5,1400,IF(G145=4,1600,IF(G145=3,1800,IF(G145=2,2000,IF(G145=1,2400,IF(G145=0,0)))))))</f>
        <v>0</v>
      </c>
      <c r="I145" s="179">
        <f t="shared" si="330"/>
        <v>0</v>
      </c>
      <c r="J145" s="180">
        <f t="shared" si="352"/>
        <v>4.1666666666666963E-2</v>
      </c>
      <c r="K145" s="176">
        <f t="shared" si="344"/>
        <v>0</v>
      </c>
      <c r="L145" s="177" t="str">
        <f t="shared" si="353"/>
        <v/>
      </c>
      <c r="M145" s="177" t="str">
        <f t="shared" si="354"/>
        <v/>
      </c>
      <c r="N145" s="177" t="str">
        <f t="shared" si="355"/>
        <v/>
      </c>
      <c r="O145" s="177" t="str">
        <f t="shared" si="356"/>
        <v/>
      </c>
      <c r="P145" s="178" t="str">
        <f t="shared" si="357"/>
        <v/>
      </c>
      <c r="Q145" s="177" t="str">
        <f t="shared" si="358"/>
        <v/>
      </c>
    </row>
    <row r="146" spans="1:18" ht="30.15" customHeight="1">
      <c r="A146" s="164" t="s">
        <v>143</v>
      </c>
      <c r="B146" s="165"/>
      <c r="C146" s="166"/>
      <c r="D146" s="166"/>
      <c r="E146" s="167" t="s">
        <v>144</v>
      </c>
      <c r="F146" s="168" t="str">
        <f>IF(K146&gt;10,"PLEASE CHECK","OK")</f>
        <v>OK</v>
      </c>
      <c r="G146" s="166"/>
      <c r="H146" s="169"/>
      <c r="I146" s="181">
        <f t="shared" ref="I146:J146" si="359">SUM(I134:I145)</f>
        <v>0</v>
      </c>
      <c r="J146" s="182">
        <f t="shared" si="359"/>
        <v>0.42708333333333298</v>
      </c>
      <c r="K146" s="166">
        <f>(K135+K136+K138+K139+K140+K141+K142+K144+K145)</f>
        <v>0</v>
      </c>
      <c r="L146" s="183">
        <f>SUM(L134:L145)</f>
        <v>0</v>
      </c>
      <c r="M146" s="183">
        <f t="shared" ref="M146" si="360">SUM(M134:M145)</f>
        <v>0</v>
      </c>
      <c r="N146" s="183">
        <f t="shared" ref="N146" si="361">SUM(N134:N145)</f>
        <v>0</v>
      </c>
      <c r="O146" s="183">
        <f t="shared" ref="O146" si="362">SUM(O134:O145)</f>
        <v>0</v>
      </c>
      <c r="P146" s="184">
        <f t="shared" ref="P146" si="363">SUM(P134:P145)</f>
        <v>0</v>
      </c>
      <c r="Q146" s="184">
        <f t="shared" ref="Q146:R146" si="364">SUM(Q134:Q145)</f>
        <v>0</v>
      </c>
      <c r="R146" s="186">
        <f t="shared" si="364"/>
        <v>0</v>
      </c>
    </row>
    <row r="147" spans="1:18" ht="30.15" customHeight="1">
      <c r="A147" s="155" t="s">
        <v>145</v>
      </c>
      <c r="B147" s="150">
        <v>0.29166666666666702</v>
      </c>
      <c r="C147" s="150">
        <v>0.33333333333333298</v>
      </c>
      <c r="D147" s="151" t="s">
        <v>102</v>
      </c>
      <c r="E147" s="152"/>
      <c r="F147" s="152"/>
      <c r="G147" s="153"/>
      <c r="H147" s="154"/>
      <c r="I147" s="174">
        <f t="shared" ref="I147:I158" si="365">SUM(K147*H147)</f>
        <v>0</v>
      </c>
      <c r="J147" s="175">
        <f t="shared" ref="J147:J156" si="366">SUM(C147-B147)</f>
        <v>4.1666666666665964E-2</v>
      </c>
      <c r="K147" s="176">
        <f>IF(G147&lt;&gt;"",HOUR(J147),0)</f>
        <v>0</v>
      </c>
      <c r="L147" s="177" t="str">
        <f>IF(G147=1,K147*1,"")</f>
        <v/>
      </c>
      <c r="M147" s="177" t="str">
        <f>IF(G147=2,K147*1,"")</f>
        <v/>
      </c>
      <c r="N147" s="177" t="str">
        <f>IF(G147=3,K147*1,"")</f>
        <v/>
      </c>
      <c r="O147" s="177" t="str">
        <f>IF(G147=4,K147*1,"")</f>
        <v/>
      </c>
      <c r="P147" s="178" t="str">
        <f>IF(G147=5,K147*1,"")</f>
        <v/>
      </c>
      <c r="Q147" s="177"/>
    </row>
    <row r="148" spans="1:18" ht="30.15" customHeight="1">
      <c r="A148" s="155"/>
      <c r="B148" s="156">
        <v>0.33333333333333298</v>
      </c>
      <c r="C148" s="156">
        <v>0.375</v>
      </c>
      <c r="D148" s="157" t="s">
        <v>103</v>
      </c>
      <c r="E148" s="158"/>
      <c r="F148" s="158"/>
      <c r="G148" s="159"/>
      <c r="H148" s="160">
        <f>IF(G148=6,1200,IF(G148=5,1400,IF(G148=4,1600,IF(G148=3,1800,IF(G148=2,2000,IF(G148=1,2400,IF(G148=0,0)))))))</f>
        <v>0</v>
      </c>
      <c r="I148" s="179">
        <f t="shared" si="365"/>
        <v>0</v>
      </c>
      <c r="J148" s="180">
        <f t="shared" si="366"/>
        <v>4.1666666666667018E-2</v>
      </c>
      <c r="K148" s="176">
        <f>IF(G148&lt;&gt;"",HOUR(J148),0)</f>
        <v>0</v>
      </c>
      <c r="L148" s="177" t="str">
        <f>IF(G148=1,K148*1,"")</f>
        <v/>
      </c>
      <c r="M148" s="177" t="str">
        <f>IF(G148=2,K148*1,"")</f>
        <v/>
      </c>
      <c r="N148" s="177" t="str">
        <f>IF(G148=3,K148*1,"")</f>
        <v/>
      </c>
      <c r="O148" s="177" t="str">
        <f>IF(G148=4,K148*1,"")</f>
        <v/>
      </c>
      <c r="P148" s="178" t="str">
        <f>IF(G148=5,K148*1,"")</f>
        <v/>
      </c>
      <c r="Q148" s="177" t="str">
        <f>IF(G148=6,K148*1,"")</f>
        <v/>
      </c>
      <c r="R148" s="31" t="s">
        <v>38</v>
      </c>
    </row>
    <row r="149" spans="1:18" ht="30.15" customHeight="1">
      <c r="A149" s="155"/>
      <c r="B149" s="156">
        <v>0.375</v>
      </c>
      <c r="C149" s="156">
        <v>0.41666666666666702</v>
      </c>
      <c r="D149" s="157" t="s">
        <v>104</v>
      </c>
      <c r="E149" s="158"/>
      <c r="F149" s="158" t="s">
        <v>38</v>
      </c>
      <c r="G149" s="159"/>
      <c r="H149" s="160">
        <f>IF(G149=6,1200,IF(G149=5,1400,IF(G149=4,1600,IF(G149=3,1800,IF(G149=2,2000,IF(G149=1,2400,IF(G149=0,0)))))))</f>
        <v>0</v>
      </c>
      <c r="I149" s="179">
        <f t="shared" si="365"/>
        <v>0</v>
      </c>
      <c r="J149" s="180">
        <f t="shared" si="366"/>
        <v>4.1666666666667018E-2</v>
      </c>
      <c r="K149" s="176">
        <f>IF(G149&lt;&gt;"",HOUR(J149),0)</f>
        <v>0</v>
      </c>
      <c r="L149" s="177" t="str">
        <f t="shared" ref="L149" si="367">IF(G149=1,K149*1,"")</f>
        <v/>
      </c>
      <c r="M149" s="177" t="str">
        <f t="shared" ref="M149" si="368">IF(G149=2,K149*1,"")</f>
        <v/>
      </c>
      <c r="N149" s="177" t="str">
        <f t="shared" ref="N149" si="369">IF(G149=3,K149*1,"")</f>
        <v/>
      </c>
      <c r="O149" s="177" t="str">
        <f t="shared" ref="O149" si="370">IF(G149=4,K149*1,"")</f>
        <v/>
      </c>
      <c r="P149" s="178" t="str">
        <f t="shared" ref="P149" si="371">IF(G149=5,K149*1,"")</f>
        <v/>
      </c>
      <c r="Q149" s="177" t="str">
        <f>IF(G149=6,K149*1,"")</f>
        <v/>
      </c>
    </row>
    <row r="150" spans="1:18" ht="30.15" customHeight="1">
      <c r="A150" s="155"/>
      <c r="B150" s="156">
        <v>0.41666666666666702</v>
      </c>
      <c r="C150" s="156">
        <v>0.4375</v>
      </c>
      <c r="D150" s="161" t="s">
        <v>105</v>
      </c>
      <c r="E150" s="162"/>
      <c r="F150" s="162"/>
      <c r="G150" s="153"/>
      <c r="H150" s="160"/>
      <c r="I150" s="179">
        <f t="shared" si="365"/>
        <v>0</v>
      </c>
      <c r="J150" s="180">
        <f t="shared" si="366"/>
        <v>2.0833333333332982E-2</v>
      </c>
      <c r="K150" s="176">
        <f t="shared" ref="K150:K152" si="372">IF(G150&lt;&gt;"",HOUR(J150),0)</f>
        <v>0</v>
      </c>
      <c r="L150" s="177"/>
      <c r="M150" s="177"/>
      <c r="N150" s="177"/>
      <c r="O150" s="177"/>
      <c r="P150" s="178"/>
      <c r="Q150" s="177"/>
      <c r="R150">
        <f>IF(E150="Yes",300,0)</f>
        <v>0</v>
      </c>
    </row>
    <row r="151" spans="1:18" ht="30.15" customHeight="1">
      <c r="A151" s="155"/>
      <c r="B151" s="156">
        <v>0.4375</v>
      </c>
      <c r="C151" s="156">
        <v>0.47916666666666702</v>
      </c>
      <c r="D151" s="157" t="s">
        <v>106</v>
      </c>
      <c r="E151" s="158"/>
      <c r="F151" s="158"/>
      <c r="G151" s="159"/>
      <c r="H151" s="160">
        <f>IF(G151=6,1200,IF(G151=5,1400,IF(G151=4,1600,IF(G151=3,1800,IF(G151=2,2000,IF(G151=1,2400,IF(G151=0,0)))))))</f>
        <v>0</v>
      </c>
      <c r="I151" s="179">
        <f t="shared" si="365"/>
        <v>0</v>
      </c>
      <c r="J151" s="180">
        <f t="shared" si="366"/>
        <v>4.1666666666667018E-2</v>
      </c>
      <c r="K151" s="176">
        <f t="shared" si="372"/>
        <v>0</v>
      </c>
      <c r="L151" s="177" t="str">
        <f t="shared" ref="L151:L153" si="373">IF(G151=1,K151*1,"")</f>
        <v/>
      </c>
      <c r="M151" s="177" t="str">
        <f t="shared" ref="M151:M153" si="374">IF(G151=2,K151*1,"")</f>
        <v/>
      </c>
      <c r="N151" s="177" t="str">
        <f t="shared" ref="N151:N153" si="375">IF(G151=3,K151*1,"")</f>
        <v/>
      </c>
      <c r="O151" s="177" t="str">
        <f t="shared" ref="O151:O153" si="376">IF(G151=4,K151*1,"")</f>
        <v/>
      </c>
      <c r="P151" s="178" t="str">
        <f t="shared" ref="P151:P153" si="377">IF(G151=5,K151*1,"")</f>
        <v/>
      </c>
      <c r="Q151" s="177" t="str">
        <f t="shared" ref="Q151" si="378">IF(G151=6,K151*1,"")</f>
        <v/>
      </c>
    </row>
    <row r="152" spans="1:18" ht="30.15" customHeight="1">
      <c r="A152" s="155"/>
      <c r="B152" s="156">
        <v>0.47916666666666702</v>
      </c>
      <c r="C152" s="156">
        <v>0.52083333333333304</v>
      </c>
      <c r="D152" s="157" t="s">
        <v>107</v>
      </c>
      <c r="E152" s="158"/>
      <c r="F152" s="158"/>
      <c r="G152" s="159"/>
      <c r="H152" s="160">
        <f>IF(G152=6,1200,IF(G152=5,1400,IF(G152=4,1600,IF(G152=3,1800,IF(G152=2,2000,IF(G152=1,2400,IF(G152=0,0)))))))</f>
        <v>0</v>
      </c>
      <c r="I152" s="179">
        <f t="shared" si="365"/>
        <v>0</v>
      </c>
      <c r="J152" s="180">
        <f t="shared" si="366"/>
        <v>4.1666666666666019E-2</v>
      </c>
      <c r="K152" s="176">
        <f t="shared" si="372"/>
        <v>0</v>
      </c>
      <c r="L152" s="177" t="str">
        <f t="shared" si="373"/>
        <v/>
      </c>
      <c r="M152" s="177" t="str">
        <f t="shared" si="374"/>
        <v/>
      </c>
      <c r="N152" s="177" t="str">
        <f t="shared" si="375"/>
        <v/>
      </c>
      <c r="O152" s="177" t="str">
        <f t="shared" si="376"/>
        <v/>
      </c>
      <c r="P152" s="178" t="str">
        <f t="shared" si="377"/>
        <v/>
      </c>
      <c r="Q152" s="177"/>
    </row>
    <row r="153" spans="1:18" ht="30.15" customHeight="1">
      <c r="A153" s="155"/>
      <c r="B153" s="156">
        <v>0.52083333333333304</v>
      </c>
      <c r="C153" s="156">
        <v>0.5625</v>
      </c>
      <c r="D153" s="157" t="s">
        <v>108</v>
      </c>
      <c r="E153" s="158"/>
      <c r="F153" s="158"/>
      <c r="G153" s="159"/>
      <c r="H153" s="160">
        <f>IF(G153=6,1200,IF(G153=5,1400,IF(G153=4,1600,IF(G153=3,1800,IF(G153=2,2000,IF(G153=1,2400,IF(G153=0,0)))))))</f>
        <v>0</v>
      </c>
      <c r="I153" s="179">
        <f t="shared" si="365"/>
        <v>0</v>
      </c>
      <c r="J153" s="180">
        <f t="shared" si="366"/>
        <v>4.1666666666666963E-2</v>
      </c>
      <c r="K153" s="176">
        <f t="shared" ref="K153:K158" si="379">IF(G153&lt;&gt;"",HOUR(J153),0)</f>
        <v>0</v>
      </c>
      <c r="L153" s="177" t="str">
        <f t="shared" si="373"/>
        <v/>
      </c>
      <c r="M153" s="177" t="str">
        <f t="shared" si="374"/>
        <v/>
      </c>
      <c r="N153" s="177" t="str">
        <f t="shared" si="375"/>
        <v/>
      </c>
      <c r="O153" s="177" t="str">
        <f t="shared" si="376"/>
        <v/>
      </c>
      <c r="P153" s="178" t="str">
        <f t="shared" si="377"/>
        <v/>
      </c>
      <c r="Q153" s="177" t="str">
        <f t="shared" ref="Q153" si="380">IF(G153=6,K153*1,"")</f>
        <v/>
      </c>
    </row>
    <row r="154" spans="1:18" ht="30.15" customHeight="1">
      <c r="A154" s="155"/>
      <c r="B154" s="156">
        <v>0.5625</v>
      </c>
      <c r="C154" s="156">
        <v>0.58333333333333304</v>
      </c>
      <c r="D154" s="161" t="s">
        <v>109</v>
      </c>
      <c r="E154" s="162"/>
      <c r="F154" s="162"/>
      <c r="G154" s="153"/>
      <c r="H154" s="160"/>
      <c r="I154" s="179">
        <f t="shared" si="365"/>
        <v>0</v>
      </c>
      <c r="J154" s="180">
        <f t="shared" si="366"/>
        <v>2.0833333333333037E-2</v>
      </c>
      <c r="K154" s="176">
        <f t="shared" si="379"/>
        <v>0</v>
      </c>
      <c r="L154" s="177"/>
      <c r="M154" s="177"/>
      <c r="N154" s="177"/>
      <c r="O154" s="177"/>
      <c r="P154" s="178"/>
      <c r="Q154" s="177"/>
      <c r="R154">
        <f>IF(E154="Yes",500,0)</f>
        <v>0</v>
      </c>
    </row>
    <row r="155" spans="1:18" ht="30.15" customHeight="1">
      <c r="A155" s="155"/>
      <c r="B155" s="156">
        <v>0.58333333333333304</v>
      </c>
      <c r="C155" s="156">
        <v>0.625</v>
      </c>
      <c r="D155" s="157" t="s">
        <v>110</v>
      </c>
      <c r="E155" s="158"/>
      <c r="F155" s="158"/>
      <c r="G155" s="159"/>
      <c r="H155" s="160">
        <f>IF(G155=6,1200,IF(G155=5,1400,IF(G155=4,1600,IF(G155=3,1800,IF(G155=2,2000,IF(G155=1,2400,IF(G155=0,0)))))))</f>
        <v>0</v>
      </c>
      <c r="I155" s="179">
        <f t="shared" si="365"/>
        <v>0</v>
      </c>
      <c r="J155" s="180">
        <f t="shared" si="366"/>
        <v>4.1666666666666963E-2</v>
      </c>
      <c r="K155" s="176">
        <f t="shared" si="379"/>
        <v>0</v>
      </c>
      <c r="L155" s="177" t="str">
        <f t="shared" ref="L155" si="381">IF(G155=1,K155*1,"")</f>
        <v/>
      </c>
      <c r="M155" s="177" t="str">
        <f t="shared" ref="M155" si="382">IF(G155=2,K155*1,"")</f>
        <v/>
      </c>
      <c r="N155" s="177" t="str">
        <f t="shared" ref="N155" si="383">IF(G155=3,K155*1,"")</f>
        <v/>
      </c>
      <c r="O155" s="177" t="str">
        <f t="shared" ref="O155" si="384">IF(G155=4,K155*1,"")</f>
        <v/>
      </c>
      <c r="P155" s="178" t="str">
        <f t="shared" ref="P155" si="385">IF(G155=5,K155*1,"")</f>
        <v/>
      </c>
      <c r="Q155" s="177" t="str">
        <f t="shared" ref="Q155" si="386">IF(G155=6,K155*1,"")</f>
        <v/>
      </c>
    </row>
    <row r="156" spans="1:18" ht="30.15" customHeight="1">
      <c r="A156" s="155"/>
      <c r="B156" s="156">
        <v>0.625</v>
      </c>
      <c r="C156" s="156">
        <v>0.63541666666666696</v>
      </c>
      <c r="D156" s="161" t="s">
        <v>105</v>
      </c>
      <c r="E156" s="162"/>
      <c r="F156" s="162"/>
      <c r="G156" s="163"/>
      <c r="H156" s="160"/>
      <c r="I156" s="179">
        <f t="shared" si="365"/>
        <v>0</v>
      </c>
      <c r="J156" s="180">
        <f t="shared" si="366"/>
        <v>1.0416666666666963E-2</v>
      </c>
      <c r="K156" s="176">
        <f t="shared" si="379"/>
        <v>0</v>
      </c>
      <c r="L156" s="177"/>
      <c r="M156" s="177"/>
      <c r="N156" s="177"/>
      <c r="O156" s="177"/>
      <c r="P156" s="178"/>
      <c r="Q156" s="177"/>
      <c r="R156">
        <f>IF(E156="Yes",200,0)</f>
        <v>0</v>
      </c>
    </row>
    <row r="157" spans="1:18" ht="30.15" customHeight="1">
      <c r="A157" s="155"/>
      <c r="B157" s="156">
        <v>0.63541666666666696</v>
      </c>
      <c r="C157" s="156">
        <v>0.67708333333333304</v>
      </c>
      <c r="D157" s="157" t="s">
        <v>111</v>
      </c>
      <c r="E157" s="158"/>
      <c r="F157" s="158"/>
      <c r="G157" s="159"/>
      <c r="H157" s="160">
        <f>IF(G157=6,1200,IF(G157=5,1400,IF(G157=4,1600,IF(G157=3,1800,IF(G157=2,2000,IF(G157=1,2400,IF(G157=0,0)))))))</f>
        <v>0</v>
      </c>
      <c r="I157" s="179">
        <f t="shared" si="365"/>
        <v>0</v>
      </c>
      <c r="J157" s="180">
        <f t="shared" ref="J157:J158" si="387">SUM(C157-B157)</f>
        <v>4.1666666666666075E-2</v>
      </c>
      <c r="K157" s="176">
        <f t="shared" si="379"/>
        <v>0</v>
      </c>
      <c r="L157" s="177" t="str">
        <f t="shared" ref="L157:L158" si="388">IF(G157=1,K157*1,"")</f>
        <v/>
      </c>
      <c r="M157" s="177" t="str">
        <f t="shared" ref="M157:M158" si="389">IF(G157=2,K157*1,"")</f>
        <v/>
      </c>
      <c r="N157" s="177" t="str">
        <f t="shared" ref="N157:N158" si="390">IF(G157=3,K157*1,"")</f>
        <v/>
      </c>
      <c r="O157" s="177" t="str">
        <f t="shared" ref="O157:O158" si="391">IF(G157=4,K157*1,"")</f>
        <v/>
      </c>
      <c r="P157" s="178" t="str">
        <f t="shared" ref="P157:P158" si="392">IF(G157=5,K157*1,"")</f>
        <v/>
      </c>
      <c r="Q157" s="177" t="str">
        <f t="shared" ref="Q157:Q158" si="393">IF(G157=6,K157*1,"")</f>
        <v/>
      </c>
    </row>
    <row r="158" spans="1:18" ht="30.15" customHeight="1">
      <c r="A158" s="155"/>
      <c r="B158" s="156">
        <v>0.67708333333333304</v>
      </c>
      <c r="C158" s="156">
        <v>0.71875</v>
      </c>
      <c r="D158" s="157" t="s">
        <v>112</v>
      </c>
      <c r="E158" s="158"/>
      <c r="F158" s="158"/>
      <c r="G158" s="159"/>
      <c r="H158" s="160">
        <f>IF(G158=6,1200,IF(G158=5,1400,IF(G158=4,1600,IF(G158=3,1800,IF(G158=2,2000,IF(G158=1,2400,IF(G158=0,0)))))))</f>
        <v>0</v>
      </c>
      <c r="I158" s="179">
        <f t="shared" si="365"/>
        <v>0</v>
      </c>
      <c r="J158" s="180">
        <f t="shared" si="387"/>
        <v>4.1666666666666963E-2</v>
      </c>
      <c r="K158" s="176">
        <f t="shared" si="379"/>
        <v>0</v>
      </c>
      <c r="L158" s="177" t="str">
        <f t="shared" si="388"/>
        <v/>
      </c>
      <c r="M158" s="177" t="str">
        <f t="shared" si="389"/>
        <v/>
      </c>
      <c r="N158" s="177" t="str">
        <f t="shared" si="390"/>
        <v/>
      </c>
      <c r="O158" s="177" t="str">
        <f t="shared" si="391"/>
        <v/>
      </c>
      <c r="P158" s="178" t="str">
        <f t="shared" si="392"/>
        <v/>
      </c>
      <c r="Q158" s="177" t="str">
        <f t="shared" si="393"/>
        <v/>
      </c>
    </row>
    <row r="159" spans="1:18" ht="30.15" customHeight="1">
      <c r="A159" s="164" t="s">
        <v>146</v>
      </c>
      <c r="B159" s="165"/>
      <c r="C159" s="166"/>
      <c r="D159" s="166"/>
      <c r="E159" s="167" t="s">
        <v>147</v>
      </c>
      <c r="F159" s="168" t="str">
        <f>IF(K159&gt;10,"PLEASE CHECK","OK")</f>
        <v>OK</v>
      </c>
      <c r="G159" s="166"/>
      <c r="H159" s="166"/>
      <c r="I159" s="181">
        <f t="shared" ref="I159:J159" si="394">SUM(I147:I158)</f>
        <v>0</v>
      </c>
      <c r="J159" s="185">
        <f t="shared" si="394"/>
        <v>0.42708333333333298</v>
      </c>
      <c r="K159" s="166">
        <f>(K148+K149+K151+K152+K153+K154+K155+K157+K158)</f>
        <v>0</v>
      </c>
      <c r="L159" s="183">
        <f>SUM(L147:L158)</f>
        <v>0</v>
      </c>
      <c r="M159" s="183">
        <f t="shared" ref="M159" si="395">SUM(M147:M158)</f>
        <v>0</v>
      </c>
      <c r="N159" s="183">
        <f t="shared" ref="N159" si="396">SUM(N147:N158)</f>
        <v>0</v>
      </c>
      <c r="O159" s="183">
        <f t="shared" ref="O159" si="397">SUM(O147:O158)</f>
        <v>0</v>
      </c>
      <c r="P159" s="184">
        <f t="shared" ref="P159" si="398">SUM(P147:P158)</f>
        <v>0</v>
      </c>
      <c r="Q159" s="184">
        <f t="shared" ref="Q159:R159" si="399">SUM(Q147:Q158)</f>
        <v>0</v>
      </c>
      <c r="R159" s="186">
        <f t="shared" si="399"/>
        <v>0</v>
      </c>
    </row>
    <row r="160" spans="1:18" ht="30.15" customHeight="1">
      <c r="A160" s="149" t="s">
        <v>148</v>
      </c>
      <c r="B160" s="150">
        <v>0.29166666666666702</v>
      </c>
      <c r="C160" s="150">
        <v>0.33333333333333298</v>
      </c>
      <c r="D160" s="151" t="s">
        <v>102</v>
      </c>
      <c r="E160" s="152"/>
      <c r="F160" s="152"/>
      <c r="G160" s="153"/>
      <c r="H160" s="154"/>
      <c r="I160" s="174">
        <f t="shared" ref="I160:I171" si="400">SUM(K160*H160)</f>
        <v>0</v>
      </c>
      <c r="J160" s="175">
        <f t="shared" ref="J160:J169" si="401">SUM(C160-B160)</f>
        <v>4.1666666666665964E-2</v>
      </c>
      <c r="K160" s="176">
        <f>IF(G160&lt;&gt;"",HOUR(J160),0)</f>
        <v>0</v>
      </c>
      <c r="L160" s="177" t="str">
        <f>IF(G160=1,K160*1,"")</f>
        <v/>
      </c>
      <c r="M160" s="177" t="str">
        <f>IF(G160=2,K160*1,"")</f>
        <v/>
      </c>
      <c r="N160" s="177" t="str">
        <f>IF(G160=3,K160*1,"")</f>
        <v/>
      </c>
      <c r="O160" s="177" t="str">
        <f>IF(G160=4,K160*1,"")</f>
        <v/>
      </c>
      <c r="P160" s="178" t="str">
        <f>IF(G160=5,K160*1,"")</f>
        <v/>
      </c>
      <c r="Q160" s="177"/>
    </row>
    <row r="161" spans="1:18" ht="30.15" customHeight="1">
      <c r="A161" s="155"/>
      <c r="B161" s="156">
        <v>0.33333333333333298</v>
      </c>
      <c r="C161" s="156">
        <v>0.375</v>
      </c>
      <c r="D161" s="157" t="s">
        <v>103</v>
      </c>
      <c r="E161" s="158"/>
      <c r="F161" s="158"/>
      <c r="G161" s="159"/>
      <c r="H161" s="160">
        <f>IF(G161=6,1200,IF(G161=5,1400,IF(G161=4,1600,IF(G161=3,1800,IF(G161=2,2000,IF(G161=1,2400,IF(G161=0,0)))))))</f>
        <v>0</v>
      </c>
      <c r="I161" s="179">
        <f t="shared" si="400"/>
        <v>0</v>
      </c>
      <c r="J161" s="180">
        <f t="shared" si="401"/>
        <v>4.1666666666667018E-2</v>
      </c>
      <c r="K161" s="176">
        <f>IF(G161&lt;&gt;"",HOUR(J161),0)</f>
        <v>0</v>
      </c>
      <c r="L161" s="177" t="str">
        <f>IF(G161=1,K161*1,"")</f>
        <v/>
      </c>
      <c r="M161" s="177" t="str">
        <f>IF(G161=2,K161*1,"")</f>
        <v/>
      </c>
      <c r="N161" s="177" t="str">
        <f>IF(G161=3,K161*1,"")</f>
        <v/>
      </c>
      <c r="O161" s="177" t="str">
        <f>IF(G161=4,K161*1,"")</f>
        <v/>
      </c>
      <c r="P161" s="178" t="str">
        <f>IF(G161=5,K161*1,"")</f>
        <v/>
      </c>
      <c r="Q161" s="177" t="str">
        <f>IF(G161=6,K161*1,"")</f>
        <v/>
      </c>
      <c r="R161" s="31" t="s">
        <v>38</v>
      </c>
    </row>
    <row r="162" spans="1:18" ht="30.15" customHeight="1">
      <c r="A162" s="155"/>
      <c r="B162" s="156">
        <v>0.375</v>
      </c>
      <c r="C162" s="156">
        <v>0.41666666666666702</v>
      </c>
      <c r="D162" s="157" t="s">
        <v>104</v>
      </c>
      <c r="E162" s="158"/>
      <c r="F162" s="158" t="s">
        <v>38</v>
      </c>
      <c r="G162" s="159"/>
      <c r="H162" s="160">
        <f>IF(G162=6,1200,IF(G162=5,1400,IF(G162=4,1600,IF(G162=3,1800,IF(G162=2,2000,IF(G162=1,2400,IF(G162=0,0)))))))</f>
        <v>0</v>
      </c>
      <c r="I162" s="179">
        <f t="shared" si="400"/>
        <v>0</v>
      </c>
      <c r="J162" s="180">
        <f t="shared" si="401"/>
        <v>4.1666666666667018E-2</v>
      </c>
      <c r="K162" s="176">
        <f>IF(G162&lt;&gt;"",HOUR(J162),0)</f>
        <v>0</v>
      </c>
      <c r="L162" s="177" t="str">
        <f t="shared" ref="L162" si="402">IF(G162=1,K162*1,"")</f>
        <v/>
      </c>
      <c r="M162" s="177" t="str">
        <f t="shared" ref="M162" si="403">IF(G162=2,K162*1,"")</f>
        <v/>
      </c>
      <c r="N162" s="177" t="str">
        <f t="shared" ref="N162" si="404">IF(G162=3,K162*1,"")</f>
        <v/>
      </c>
      <c r="O162" s="177" t="str">
        <f t="shared" ref="O162" si="405">IF(G162=4,K162*1,"")</f>
        <v/>
      </c>
      <c r="P162" s="178" t="str">
        <f t="shared" ref="P162" si="406">IF(G162=5,K162*1,"")</f>
        <v/>
      </c>
      <c r="Q162" s="177" t="str">
        <f>IF(G162=6,K162*1,"")</f>
        <v/>
      </c>
    </row>
    <row r="163" spans="1:18" ht="30.15" customHeight="1">
      <c r="A163" s="155"/>
      <c r="B163" s="156">
        <v>0.41666666666666702</v>
      </c>
      <c r="C163" s="156">
        <v>0.4375</v>
      </c>
      <c r="D163" s="161" t="s">
        <v>105</v>
      </c>
      <c r="E163" s="162"/>
      <c r="F163" s="162"/>
      <c r="G163" s="153"/>
      <c r="H163" s="160"/>
      <c r="I163" s="179">
        <f t="shared" si="400"/>
        <v>0</v>
      </c>
      <c r="J163" s="180">
        <f t="shared" si="401"/>
        <v>2.0833333333332982E-2</v>
      </c>
      <c r="K163" s="176">
        <f t="shared" ref="K163:K165" si="407">IF(G163&lt;&gt;"",HOUR(J163),0)</f>
        <v>0</v>
      </c>
      <c r="L163" s="177"/>
      <c r="M163" s="177"/>
      <c r="N163" s="177"/>
      <c r="O163" s="177"/>
      <c r="P163" s="178"/>
      <c r="Q163" s="177"/>
      <c r="R163">
        <f>IF(E163="Yes",300,0)</f>
        <v>0</v>
      </c>
    </row>
    <row r="164" spans="1:18" ht="30.15" customHeight="1">
      <c r="A164" s="155"/>
      <c r="B164" s="156">
        <v>0.4375</v>
      </c>
      <c r="C164" s="156">
        <v>0.47916666666666702</v>
      </c>
      <c r="D164" s="157" t="s">
        <v>106</v>
      </c>
      <c r="E164" s="158"/>
      <c r="F164" s="158"/>
      <c r="G164" s="159"/>
      <c r="H164" s="160">
        <f>IF(G164=6,1200,IF(G164=5,1400,IF(G164=4,1600,IF(G164=3,1800,IF(G164=2,2000,IF(G164=1,2400,IF(G164=0,0)))))))</f>
        <v>0</v>
      </c>
      <c r="I164" s="179">
        <f t="shared" si="400"/>
        <v>0</v>
      </c>
      <c r="J164" s="180">
        <f t="shared" si="401"/>
        <v>4.1666666666667018E-2</v>
      </c>
      <c r="K164" s="176">
        <f t="shared" si="407"/>
        <v>0</v>
      </c>
      <c r="L164" s="177" t="str">
        <f t="shared" ref="L164:L166" si="408">IF(G164=1,K164*1,"")</f>
        <v/>
      </c>
      <c r="M164" s="177" t="str">
        <f t="shared" ref="M164:M166" si="409">IF(G164=2,K164*1,"")</f>
        <v/>
      </c>
      <c r="N164" s="177" t="str">
        <f t="shared" ref="N164:N166" si="410">IF(G164=3,K164*1,"")</f>
        <v/>
      </c>
      <c r="O164" s="177" t="str">
        <f t="shared" ref="O164:O166" si="411">IF(G164=4,K164*1,"")</f>
        <v/>
      </c>
      <c r="P164" s="178" t="str">
        <f t="shared" ref="P164:P166" si="412">IF(G164=5,K164*1,"")</f>
        <v/>
      </c>
      <c r="Q164" s="177" t="str">
        <f t="shared" ref="Q164" si="413">IF(G164=6,K164*1,"")</f>
        <v/>
      </c>
    </row>
    <row r="165" spans="1:18" ht="30.15" customHeight="1">
      <c r="A165" s="155"/>
      <c r="B165" s="156">
        <v>0.47916666666666702</v>
      </c>
      <c r="C165" s="156">
        <v>0.52083333333333304</v>
      </c>
      <c r="D165" s="157" t="s">
        <v>107</v>
      </c>
      <c r="E165" s="158"/>
      <c r="F165" s="158"/>
      <c r="G165" s="159"/>
      <c r="H165" s="160">
        <f>IF(G165=6,1200,IF(G165=5,1400,IF(G165=4,1600,IF(G165=3,1800,IF(G165=2,2000,IF(G165=1,2400,IF(G165=0,0)))))))</f>
        <v>0</v>
      </c>
      <c r="I165" s="179">
        <f t="shared" si="400"/>
        <v>0</v>
      </c>
      <c r="J165" s="180">
        <f t="shared" si="401"/>
        <v>4.1666666666666019E-2</v>
      </c>
      <c r="K165" s="176">
        <f t="shared" si="407"/>
        <v>0</v>
      </c>
      <c r="L165" s="177" t="str">
        <f t="shared" si="408"/>
        <v/>
      </c>
      <c r="M165" s="177" t="str">
        <f t="shared" si="409"/>
        <v/>
      </c>
      <c r="N165" s="177" t="str">
        <f t="shared" si="410"/>
        <v/>
      </c>
      <c r="O165" s="177" t="str">
        <f t="shared" si="411"/>
        <v/>
      </c>
      <c r="P165" s="178" t="str">
        <f t="shared" si="412"/>
        <v/>
      </c>
      <c r="Q165" s="177"/>
    </row>
    <row r="166" spans="1:18" ht="30.15" customHeight="1">
      <c r="A166" s="155"/>
      <c r="B166" s="156">
        <v>0.52083333333333304</v>
      </c>
      <c r="C166" s="156">
        <v>0.5625</v>
      </c>
      <c r="D166" s="157" t="s">
        <v>108</v>
      </c>
      <c r="E166" s="158"/>
      <c r="F166" s="158"/>
      <c r="G166" s="159"/>
      <c r="H166" s="160">
        <f>IF(G166=6,1200,IF(G166=5,1400,IF(G166=4,1600,IF(G166=3,1800,IF(G166=2,2000,IF(G166=1,2400,IF(G166=0,0)))))))</f>
        <v>0</v>
      </c>
      <c r="I166" s="179">
        <f t="shared" si="400"/>
        <v>0</v>
      </c>
      <c r="J166" s="180">
        <f t="shared" si="401"/>
        <v>4.1666666666666963E-2</v>
      </c>
      <c r="K166" s="176">
        <f t="shared" ref="K166:K171" si="414">IF(G166&lt;&gt;"",HOUR(J166),0)</f>
        <v>0</v>
      </c>
      <c r="L166" s="177" t="str">
        <f t="shared" si="408"/>
        <v/>
      </c>
      <c r="M166" s="177" t="str">
        <f t="shared" si="409"/>
        <v/>
      </c>
      <c r="N166" s="177" t="str">
        <f t="shared" si="410"/>
        <v/>
      </c>
      <c r="O166" s="177" t="str">
        <f t="shared" si="411"/>
        <v/>
      </c>
      <c r="P166" s="178" t="str">
        <f t="shared" si="412"/>
        <v/>
      </c>
      <c r="Q166" s="177" t="str">
        <f t="shared" ref="Q166" si="415">IF(G166=6,K166*1,"")</f>
        <v/>
      </c>
    </row>
    <row r="167" spans="1:18" ht="30.15" customHeight="1">
      <c r="A167" s="155"/>
      <c r="B167" s="156">
        <v>0.5625</v>
      </c>
      <c r="C167" s="156">
        <v>0.58333333333333304</v>
      </c>
      <c r="D167" s="161" t="s">
        <v>109</v>
      </c>
      <c r="E167" s="162"/>
      <c r="F167" s="162"/>
      <c r="G167" s="153"/>
      <c r="H167" s="160"/>
      <c r="I167" s="179">
        <f t="shared" si="400"/>
        <v>0</v>
      </c>
      <c r="J167" s="180">
        <f t="shared" si="401"/>
        <v>2.0833333333333037E-2</v>
      </c>
      <c r="K167" s="176">
        <f t="shared" si="414"/>
        <v>0</v>
      </c>
      <c r="L167" s="177"/>
      <c r="M167" s="177"/>
      <c r="N167" s="177"/>
      <c r="O167" s="177"/>
      <c r="P167" s="178"/>
      <c r="Q167" s="177"/>
      <c r="R167">
        <f>IF(E167="Yes",500,0)</f>
        <v>0</v>
      </c>
    </row>
    <row r="168" spans="1:18" ht="30.15" customHeight="1">
      <c r="A168" s="155"/>
      <c r="B168" s="156">
        <v>0.58333333333333304</v>
      </c>
      <c r="C168" s="156">
        <v>0.625</v>
      </c>
      <c r="D168" s="157" t="s">
        <v>110</v>
      </c>
      <c r="E168" s="158"/>
      <c r="F168" s="158"/>
      <c r="G168" s="159"/>
      <c r="H168" s="160">
        <f>IF(G168=6,1200,IF(G168=5,1400,IF(G168=4,1600,IF(G168=3,1800,IF(G168=2,2000,IF(G168=1,2400,IF(G168=0,0)))))))</f>
        <v>0</v>
      </c>
      <c r="I168" s="179">
        <f t="shared" si="400"/>
        <v>0</v>
      </c>
      <c r="J168" s="180">
        <f t="shared" si="401"/>
        <v>4.1666666666666963E-2</v>
      </c>
      <c r="K168" s="176">
        <f t="shared" si="414"/>
        <v>0</v>
      </c>
      <c r="L168" s="177" t="str">
        <f t="shared" ref="L168" si="416">IF(G168=1,K168*1,"")</f>
        <v/>
      </c>
      <c r="M168" s="177" t="str">
        <f t="shared" ref="M168" si="417">IF(G168=2,K168*1,"")</f>
        <v/>
      </c>
      <c r="N168" s="177" t="str">
        <f t="shared" ref="N168" si="418">IF(G168=3,K168*1,"")</f>
        <v/>
      </c>
      <c r="O168" s="177" t="str">
        <f t="shared" ref="O168" si="419">IF(G168=4,K168*1,"")</f>
        <v/>
      </c>
      <c r="P168" s="178" t="str">
        <f t="shared" ref="P168" si="420">IF(G168=5,K168*1,"")</f>
        <v/>
      </c>
      <c r="Q168" s="177" t="str">
        <f t="shared" ref="Q168" si="421">IF(G168=6,K168*1,"")</f>
        <v/>
      </c>
    </row>
    <row r="169" spans="1:18" ht="30.15" customHeight="1">
      <c r="A169" s="155"/>
      <c r="B169" s="156">
        <v>0.625</v>
      </c>
      <c r="C169" s="156">
        <v>0.63541666666666696</v>
      </c>
      <c r="D169" s="161" t="s">
        <v>105</v>
      </c>
      <c r="E169" s="162"/>
      <c r="F169" s="162"/>
      <c r="G169" s="163"/>
      <c r="H169" s="160"/>
      <c r="I169" s="179">
        <f t="shared" si="400"/>
        <v>0</v>
      </c>
      <c r="J169" s="180">
        <f t="shared" si="401"/>
        <v>1.0416666666666963E-2</v>
      </c>
      <c r="K169" s="176">
        <f t="shared" si="414"/>
        <v>0</v>
      </c>
      <c r="L169" s="177"/>
      <c r="M169" s="177"/>
      <c r="N169" s="177"/>
      <c r="O169" s="177"/>
      <c r="P169" s="178"/>
      <c r="Q169" s="177"/>
      <c r="R169">
        <f>IF(E169="Yes",200,0)</f>
        <v>0</v>
      </c>
    </row>
    <row r="170" spans="1:18" ht="30.15" customHeight="1">
      <c r="A170" s="155"/>
      <c r="B170" s="156">
        <v>0.63541666666666696</v>
      </c>
      <c r="C170" s="156">
        <v>0.67708333333333304</v>
      </c>
      <c r="D170" s="157" t="s">
        <v>111</v>
      </c>
      <c r="E170" s="158"/>
      <c r="F170" s="158"/>
      <c r="G170" s="159"/>
      <c r="H170" s="160">
        <f>IF(G170=6,1200,IF(G170=5,1400,IF(G170=4,1600,IF(G170=3,1800,IF(G170=2,2000,IF(G170=1,2400,IF(G170=0,0)))))))</f>
        <v>0</v>
      </c>
      <c r="I170" s="179">
        <f t="shared" si="400"/>
        <v>0</v>
      </c>
      <c r="J170" s="180">
        <f t="shared" ref="J170:J171" si="422">SUM(C170-B170)</f>
        <v>4.1666666666666075E-2</v>
      </c>
      <c r="K170" s="176">
        <f t="shared" si="414"/>
        <v>0</v>
      </c>
      <c r="L170" s="177" t="str">
        <f t="shared" ref="L170:L171" si="423">IF(G170=1,K170*1,"")</f>
        <v/>
      </c>
      <c r="M170" s="177" t="str">
        <f t="shared" ref="M170:M171" si="424">IF(G170=2,K170*1,"")</f>
        <v/>
      </c>
      <c r="N170" s="177" t="str">
        <f t="shared" ref="N170:N171" si="425">IF(G170=3,K170*1,"")</f>
        <v/>
      </c>
      <c r="O170" s="177" t="str">
        <f t="shared" ref="O170:O171" si="426">IF(G170=4,K170*1,"")</f>
        <v/>
      </c>
      <c r="P170" s="178" t="str">
        <f t="shared" ref="P170:P171" si="427">IF(G170=5,K170*1,"")</f>
        <v/>
      </c>
      <c r="Q170" s="177" t="str">
        <f t="shared" ref="Q170:Q171" si="428">IF(G170=6,K170*1,"")</f>
        <v/>
      </c>
    </row>
    <row r="171" spans="1:18" ht="30.15" customHeight="1">
      <c r="A171" s="155"/>
      <c r="B171" s="156">
        <v>0.67708333333333304</v>
      </c>
      <c r="C171" s="156">
        <v>0.71875</v>
      </c>
      <c r="D171" s="157" t="s">
        <v>112</v>
      </c>
      <c r="E171" s="158"/>
      <c r="F171" s="158"/>
      <c r="G171" s="159"/>
      <c r="H171" s="160">
        <f>IF(G171=6,1200,IF(G171=5,1400,IF(G171=4,1600,IF(G171=3,1800,IF(G171=2,2000,IF(G171=1,2400,IF(G171=0,0)))))))</f>
        <v>0</v>
      </c>
      <c r="I171" s="179">
        <f t="shared" si="400"/>
        <v>0</v>
      </c>
      <c r="J171" s="180">
        <f t="shared" si="422"/>
        <v>4.1666666666666963E-2</v>
      </c>
      <c r="K171" s="176">
        <f t="shared" si="414"/>
        <v>0</v>
      </c>
      <c r="L171" s="177" t="str">
        <f t="shared" si="423"/>
        <v/>
      </c>
      <c r="M171" s="177" t="str">
        <f t="shared" si="424"/>
        <v/>
      </c>
      <c r="N171" s="177" t="str">
        <f t="shared" si="425"/>
        <v/>
      </c>
      <c r="O171" s="177" t="str">
        <f t="shared" si="426"/>
        <v/>
      </c>
      <c r="P171" s="178" t="str">
        <f t="shared" si="427"/>
        <v/>
      </c>
      <c r="Q171" s="177" t="str">
        <f t="shared" si="428"/>
        <v/>
      </c>
    </row>
    <row r="172" spans="1:18" ht="30.15" customHeight="1">
      <c r="A172" s="164" t="s">
        <v>149</v>
      </c>
      <c r="B172" s="165"/>
      <c r="C172" s="166"/>
      <c r="D172" s="166"/>
      <c r="E172" s="167" t="s">
        <v>150</v>
      </c>
      <c r="F172" s="168" t="str">
        <f>IF(K172&gt;10,"PLEASE CHECK","OK")</f>
        <v>OK</v>
      </c>
      <c r="G172" s="166"/>
      <c r="H172" s="169"/>
      <c r="I172" s="181">
        <f t="shared" ref="I172:J172" si="429">SUM(I160:I171)</f>
        <v>0</v>
      </c>
      <c r="J172" s="182">
        <f t="shared" si="429"/>
        <v>0.42708333333333298</v>
      </c>
      <c r="K172" s="166">
        <f>(K161+K162+K164+K165+K166+K167+K168+K170+K171)</f>
        <v>0</v>
      </c>
      <c r="L172" s="183">
        <f>SUM(L160:L171)</f>
        <v>0</v>
      </c>
      <c r="M172" s="183">
        <f t="shared" ref="M172" si="430">SUM(M160:M171)</f>
        <v>0</v>
      </c>
      <c r="N172" s="183">
        <f t="shared" ref="N172" si="431">SUM(N160:N171)</f>
        <v>0</v>
      </c>
      <c r="O172" s="183">
        <f t="shared" ref="O172" si="432">SUM(O160:O171)</f>
        <v>0</v>
      </c>
      <c r="P172" s="184">
        <f t="shared" ref="P172" si="433">SUM(P160:P171)</f>
        <v>0</v>
      </c>
      <c r="Q172" s="184">
        <f t="shared" ref="Q172:R172" si="434">SUM(Q160:Q171)</f>
        <v>0</v>
      </c>
      <c r="R172" s="186">
        <f t="shared" si="434"/>
        <v>0</v>
      </c>
    </row>
    <row r="173" spans="1:18" ht="30.15" customHeight="1">
      <c r="A173" s="155" t="s">
        <v>151</v>
      </c>
      <c r="B173" s="150">
        <v>0.29166666666666702</v>
      </c>
      <c r="C173" s="150">
        <v>0.33333333333333298</v>
      </c>
      <c r="D173" s="151" t="s">
        <v>102</v>
      </c>
      <c r="E173" s="152"/>
      <c r="F173" s="152"/>
      <c r="G173" s="153"/>
      <c r="H173" s="154"/>
      <c r="I173" s="174">
        <f t="shared" ref="I173:I184" si="435">SUM(K173*H173)</f>
        <v>0</v>
      </c>
      <c r="J173" s="175">
        <f t="shared" ref="J173:J182" si="436">SUM(C173-B173)</f>
        <v>4.1666666666665964E-2</v>
      </c>
      <c r="K173" s="176">
        <f>IF(G173&lt;&gt;"",HOUR(J173),0)</f>
        <v>0</v>
      </c>
      <c r="L173" s="177" t="str">
        <f>IF(G173=1,K173*1,"")</f>
        <v/>
      </c>
      <c r="M173" s="177" t="str">
        <f>IF(G173=2,K173*1,"")</f>
        <v/>
      </c>
      <c r="N173" s="177" t="str">
        <f>IF(G173=3,K173*1,"")</f>
        <v/>
      </c>
      <c r="O173" s="177" t="str">
        <f>IF(G173=4,K173*1,"")</f>
        <v/>
      </c>
      <c r="P173" s="178" t="str">
        <f>IF(G173=5,K173*1,"")</f>
        <v/>
      </c>
      <c r="Q173" s="177"/>
    </row>
    <row r="174" spans="1:18" ht="30.15" customHeight="1">
      <c r="A174" s="155"/>
      <c r="B174" s="156">
        <v>0.33333333333333298</v>
      </c>
      <c r="C174" s="156">
        <v>0.375</v>
      </c>
      <c r="D174" s="157" t="s">
        <v>103</v>
      </c>
      <c r="E174" s="158"/>
      <c r="F174" s="158"/>
      <c r="G174" s="159"/>
      <c r="H174" s="160">
        <f>IF(G174=6,1200,IF(G174=5,1400,IF(G174=4,1600,IF(G174=3,1800,IF(G174=2,2000,IF(G174=1,2400,IF(G174=0,0)))))))</f>
        <v>0</v>
      </c>
      <c r="I174" s="179">
        <f t="shared" si="435"/>
        <v>0</v>
      </c>
      <c r="J174" s="180">
        <f t="shared" si="436"/>
        <v>4.1666666666667018E-2</v>
      </c>
      <c r="K174" s="176">
        <f>IF(G174&lt;&gt;"",HOUR(J174),0)</f>
        <v>0</v>
      </c>
      <c r="L174" s="177" t="str">
        <f>IF(G174=1,K174*1,"")</f>
        <v/>
      </c>
      <c r="M174" s="177" t="str">
        <f>IF(G174=2,K174*1,"")</f>
        <v/>
      </c>
      <c r="N174" s="177" t="str">
        <f>IF(G174=3,K174*1,"")</f>
        <v/>
      </c>
      <c r="O174" s="177" t="str">
        <f>IF(G174=4,K174*1,"")</f>
        <v/>
      </c>
      <c r="P174" s="178" t="str">
        <f>IF(G174=5,K174*1,"")</f>
        <v/>
      </c>
      <c r="Q174" s="177" t="str">
        <f>IF(G174=6,K174*1,"")</f>
        <v/>
      </c>
      <c r="R174" s="31" t="s">
        <v>38</v>
      </c>
    </row>
    <row r="175" spans="1:18" ht="30.15" customHeight="1">
      <c r="A175" s="155"/>
      <c r="B175" s="156">
        <v>0.375</v>
      </c>
      <c r="C175" s="156">
        <v>0.41666666666666702</v>
      </c>
      <c r="D175" s="157" t="s">
        <v>104</v>
      </c>
      <c r="E175" s="158"/>
      <c r="F175" s="158" t="s">
        <v>38</v>
      </c>
      <c r="G175" s="159"/>
      <c r="H175" s="160">
        <f>IF(G175=6,1200,IF(G175=5,1400,IF(G175=4,1600,IF(G175=3,1800,IF(G175=2,2000,IF(G175=1,2400,IF(G175=0,0)))))))</f>
        <v>0</v>
      </c>
      <c r="I175" s="179">
        <f t="shared" si="435"/>
        <v>0</v>
      </c>
      <c r="J175" s="180">
        <f t="shared" si="436"/>
        <v>4.1666666666667018E-2</v>
      </c>
      <c r="K175" s="176">
        <f>IF(G175&lt;&gt;"",HOUR(J175),0)</f>
        <v>0</v>
      </c>
      <c r="L175" s="177" t="str">
        <f t="shared" ref="L175" si="437">IF(G175=1,K175*1,"")</f>
        <v/>
      </c>
      <c r="M175" s="177" t="str">
        <f t="shared" ref="M175" si="438">IF(G175=2,K175*1,"")</f>
        <v/>
      </c>
      <c r="N175" s="177" t="str">
        <f t="shared" ref="N175" si="439">IF(G175=3,K175*1,"")</f>
        <v/>
      </c>
      <c r="O175" s="177" t="str">
        <f t="shared" ref="O175" si="440">IF(G175=4,K175*1,"")</f>
        <v/>
      </c>
      <c r="P175" s="178" t="str">
        <f t="shared" ref="P175" si="441">IF(G175=5,K175*1,"")</f>
        <v/>
      </c>
      <c r="Q175" s="177" t="str">
        <f>IF(G175=6,K175*1,"")</f>
        <v/>
      </c>
    </row>
    <row r="176" spans="1:18" ht="30.15" customHeight="1">
      <c r="A176" s="155"/>
      <c r="B176" s="156">
        <v>0.41666666666666702</v>
      </c>
      <c r="C176" s="156">
        <v>0.4375</v>
      </c>
      <c r="D176" s="161" t="s">
        <v>105</v>
      </c>
      <c r="E176" s="162"/>
      <c r="F176" s="162"/>
      <c r="G176" s="153"/>
      <c r="H176" s="160"/>
      <c r="I176" s="179">
        <f t="shared" si="435"/>
        <v>0</v>
      </c>
      <c r="J176" s="180">
        <f t="shared" si="436"/>
        <v>2.0833333333332982E-2</v>
      </c>
      <c r="K176" s="176">
        <f t="shared" ref="K176:K178" si="442">IF(G176&lt;&gt;"",HOUR(J176),0)</f>
        <v>0</v>
      </c>
      <c r="L176" s="177"/>
      <c r="M176" s="177"/>
      <c r="N176" s="177"/>
      <c r="O176" s="177"/>
      <c r="P176" s="178"/>
      <c r="Q176" s="177"/>
      <c r="R176">
        <f>IF(E176="Yes",300,0)</f>
        <v>0</v>
      </c>
    </row>
    <row r="177" spans="1:18" ht="30.15" customHeight="1">
      <c r="A177" s="155"/>
      <c r="B177" s="156">
        <v>0.4375</v>
      </c>
      <c r="C177" s="156">
        <v>0.47916666666666702</v>
      </c>
      <c r="D177" s="157" t="s">
        <v>106</v>
      </c>
      <c r="E177" s="158"/>
      <c r="F177" s="158"/>
      <c r="G177" s="159"/>
      <c r="H177" s="160">
        <f>IF(G177=6,1200,IF(G177=5,1400,IF(G177=4,1600,IF(G177=3,1800,IF(G177=2,2000,IF(G177=1,2400,IF(G177=0,0)))))))</f>
        <v>0</v>
      </c>
      <c r="I177" s="179">
        <f t="shared" si="435"/>
        <v>0</v>
      </c>
      <c r="J177" s="180">
        <f t="shared" si="436"/>
        <v>4.1666666666667018E-2</v>
      </c>
      <c r="K177" s="176">
        <f t="shared" si="442"/>
        <v>0</v>
      </c>
      <c r="L177" s="177" t="str">
        <f t="shared" ref="L177:L179" si="443">IF(G177=1,K177*1,"")</f>
        <v/>
      </c>
      <c r="M177" s="177" t="str">
        <f t="shared" ref="M177:M179" si="444">IF(G177=2,K177*1,"")</f>
        <v/>
      </c>
      <c r="N177" s="177" t="str">
        <f t="shared" ref="N177:N179" si="445">IF(G177=3,K177*1,"")</f>
        <v/>
      </c>
      <c r="O177" s="177" t="str">
        <f t="shared" ref="O177:O179" si="446">IF(G177=4,K177*1,"")</f>
        <v/>
      </c>
      <c r="P177" s="178" t="str">
        <f t="shared" ref="P177:P179" si="447">IF(G177=5,K177*1,"")</f>
        <v/>
      </c>
      <c r="Q177" s="177" t="str">
        <f t="shared" ref="Q177" si="448">IF(G177=6,K177*1,"")</f>
        <v/>
      </c>
    </row>
    <row r="178" spans="1:18" ht="30.15" customHeight="1">
      <c r="A178" s="155"/>
      <c r="B178" s="156">
        <v>0.47916666666666702</v>
      </c>
      <c r="C178" s="156">
        <v>0.52083333333333304</v>
      </c>
      <c r="D178" s="157" t="s">
        <v>107</v>
      </c>
      <c r="E178" s="158"/>
      <c r="F178" s="158"/>
      <c r="G178" s="159"/>
      <c r="H178" s="160">
        <f>IF(G178=6,1200,IF(G178=5,1400,IF(G178=4,1600,IF(G178=3,1800,IF(G178=2,2000,IF(G178=1,2400,IF(G178=0,0)))))))</f>
        <v>0</v>
      </c>
      <c r="I178" s="179">
        <f t="shared" si="435"/>
        <v>0</v>
      </c>
      <c r="J178" s="180">
        <f t="shared" si="436"/>
        <v>4.1666666666666019E-2</v>
      </c>
      <c r="K178" s="176">
        <f t="shared" si="442"/>
        <v>0</v>
      </c>
      <c r="L178" s="177" t="str">
        <f t="shared" si="443"/>
        <v/>
      </c>
      <c r="M178" s="177" t="str">
        <f t="shared" si="444"/>
        <v/>
      </c>
      <c r="N178" s="177" t="str">
        <f t="shared" si="445"/>
        <v/>
      </c>
      <c r="O178" s="177" t="str">
        <f t="shared" si="446"/>
        <v/>
      </c>
      <c r="P178" s="178" t="str">
        <f t="shared" si="447"/>
        <v/>
      </c>
      <c r="Q178" s="177"/>
    </row>
    <row r="179" spans="1:18" ht="30.15" customHeight="1">
      <c r="A179" s="155"/>
      <c r="B179" s="156">
        <v>0.52083333333333304</v>
      </c>
      <c r="C179" s="156">
        <v>0.5625</v>
      </c>
      <c r="D179" s="157" t="s">
        <v>108</v>
      </c>
      <c r="E179" s="158"/>
      <c r="F179" s="158"/>
      <c r="G179" s="159"/>
      <c r="H179" s="160">
        <f>IF(G179=6,1200,IF(G179=5,1400,IF(G179=4,1600,IF(G179=3,1800,IF(G179=2,2000,IF(G179=1,2400,IF(G179=0,0)))))))</f>
        <v>0</v>
      </c>
      <c r="I179" s="179">
        <f t="shared" si="435"/>
        <v>0</v>
      </c>
      <c r="J179" s="180">
        <f t="shared" si="436"/>
        <v>4.1666666666666963E-2</v>
      </c>
      <c r="K179" s="176">
        <f t="shared" ref="K179:K184" si="449">IF(G179&lt;&gt;"",HOUR(J179),0)</f>
        <v>0</v>
      </c>
      <c r="L179" s="177" t="str">
        <f t="shared" si="443"/>
        <v/>
      </c>
      <c r="M179" s="177" t="str">
        <f t="shared" si="444"/>
        <v/>
      </c>
      <c r="N179" s="177" t="str">
        <f t="shared" si="445"/>
        <v/>
      </c>
      <c r="O179" s="177" t="str">
        <f t="shared" si="446"/>
        <v/>
      </c>
      <c r="P179" s="178" t="str">
        <f t="shared" si="447"/>
        <v/>
      </c>
      <c r="Q179" s="177" t="str">
        <f t="shared" ref="Q179" si="450">IF(G179=6,K179*1,"")</f>
        <v/>
      </c>
    </row>
    <row r="180" spans="1:18" ht="30.15" customHeight="1">
      <c r="A180" s="155"/>
      <c r="B180" s="156">
        <v>0.5625</v>
      </c>
      <c r="C180" s="156">
        <v>0.58333333333333304</v>
      </c>
      <c r="D180" s="161" t="s">
        <v>109</v>
      </c>
      <c r="E180" s="162"/>
      <c r="F180" s="162"/>
      <c r="G180" s="153"/>
      <c r="H180" s="160"/>
      <c r="I180" s="179">
        <f t="shared" si="435"/>
        <v>0</v>
      </c>
      <c r="J180" s="180">
        <f t="shared" si="436"/>
        <v>2.0833333333333037E-2</v>
      </c>
      <c r="K180" s="176">
        <f t="shared" si="449"/>
        <v>0</v>
      </c>
      <c r="L180" s="177"/>
      <c r="M180" s="177"/>
      <c r="N180" s="177"/>
      <c r="O180" s="177"/>
      <c r="P180" s="178"/>
      <c r="Q180" s="177"/>
      <c r="R180">
        <f>IF(E180="Yes",500,0)</f>
        <v>0</v>
      </c>
    </row>
    <row r="181" spans="1:18" ht="30.15" customHeight="1">
      <c r="A181" s="155"/>
      <c r="B181" s="156">
        <v>0.58333333333333304</v>
      </c>
      <c r="C181" s="156">
        <v>0.625</v>
      </c>
      <c r="D181" s="157" t="s">
        <v>110</v>
      </c>
      <c r="E181" s="158"/>
      <c r="F181" s="158"/>
      <c r="G181" s="159"/>
      <c r="H181" s="160">
        <f>IF(G181=6,1200,IF(G181=5,1400,IF(G181=4,1600,IF(G181=3,1800,IF(G181=2,2000,IF(G181=1,2400,IF(G181=0,0)))))))</f>
        <v>0</v>
      </c>
      <c r="I181" s="179">
        <f t="shared" si="435"/>
        <v>0</v>
      </c>
      <c r="J181" s="180">
        <f t="shared" si="436"/>
        <v>4.1666666666666963E-2</v>
      </c>
      <c r="K181" s="176">
        <f t="shared" si="449"/>
        <v>0</v>
      </c>
      <c r="L181" s="177" t="str">
        <f t="shared" ref="L181" si="451">IF(G181=1,K181*1,"")</f>
        <v/>
      </c>
      <c r="M181" s="177" t="str">
        <f t="shared" ref="M181" si="452">IF(G181=2,K181*1,"")</f>
        <v/>
      </c>
      <c r="N181" s="177" t="str">
        <f t="shared" ref="N181" si="453">IF(G181=3,K181*1,"")</f>
        <v/>
      </c>
      <c r="O181" s="177" t="str">
        <f t="shared" ref="O181" si="454">IF(G181=4,K181*1,"")</f>
        <v/>
      </c>
      <c r="P181" s="178" t="str">
        <f t="shared" ref="P181" si="455">IF(G181=5,K181*1,"")</f>
        <v/>
      </c>
      <c r="Q181" s="177" t="str">
        <f t="shared" ref="Q181" si="456">IF(G181=6,K181*1,"")</f>
        <v/>
      </c>
    </row>
    <row r="182" spans="1:18" ht="30.15" customHeight="1">
      <c r="A182" s="155"/>
      <c r="B182" s="156">
        <v>0.625</v>
      </c>
      <c r="C182" s="156">
        <v>0.63541666666666696</v>
      </c>
      <c r="D182" s="161" t="s">
        <v>105</v>
      </c>
      <c r="E182" s="162"/>
      <c r="F182" s="162"/>
      <c r="G182" s="163"/>
      <c r="H182" s="160"/>
      <c r="I182" s="179">
        <f t="shared" si="435"/>
        <v>0</v>
      </c>
      <c r="J182" s="180">
        <f t="shared" si="436"/>
        <v>1.0416666666666963E-2</v>
      </c>
      <c r="K182" s="176">
        <f t="shared" si="449"/>
        <v>0</v>
      </c>
      <c r="L182" s="177"/>
      <c r="M182" s="177"/>
      <c r="N182" s="177"/>
      <c r="O182" s="177"/>
      <c r="P182" s="178"/>
      <c r="Q182" s="177"/>
      <c r="R182">
        <f>IF(E182="Yes",200,0)</f>
        <v>0</v>
      </c>
    </row>
    <row r="183" spans="1:18" ht="30.15" customHeight="1">
      <c r="A183" s="155"/>
      <c r="B183" s="156">
        <v>0.63541666666666696</v>
      </c>
      <c r="C183" s="156">
        <v>0.67708333333333304</v>
      </c>
      <c r="D183" s="157" t="s">
        <v>111</v>
      </c>
      <c r="E183" s="158"/>
      <c r="F183" s="158"/>
      <c r="G183" s="159"/>
      <c r="H183" s="160">
        <f>IF(G183=6,1200,IF(G183=5,1400,IF(G183=4,1600,IF(G183=3,1800,IF(G183=2,2000,IF(G183=1,2400,IF(G183=0,0)))))))</f>
        <v>0</v>
      </c>
      <c r="I183" s="179">
        <f t="shared" si="435"/>
        <v>0</v>
      </c>
      <c r="J183" s="180">
        <f t="shared" ref="J183:J184" si="457">SUM(C183-B183)</f>
        <v>4.1666666666666075E-2</v>
      </c>
      <c r="K183" s="176">
        <f t="shared" si="449"/>
        <v>0</v>
      </c>
      <c r="L183" s="177" t="str">
        <f t="shared" ref="L183:L184" si="458">IF(G183=1,K183*1,"")</f>
        <v/>
      </c>
      <c r="M183" s="177" t="str">
        <f t="shared" ref="M183:M184" si="459">IF(G183=2,K183*1,"")</f>
        <v/>
      </c>
      <c r="N183" s="177" t="str">
        <f t="shared" ref="N183:N184" si="460">IF(G183=3,K183*1,"")</f>
        <v/>
      </c>
      <c r="O183" s="177" t="str">
        <f t="shared" ref="O183:O184" si="461">IF(G183=4,K183*1,"")</f>
        <v/>
      </c>
      <c r="P183" s="178" t="str">
        <f t="shared" ref="P183:P184" si="462">IF(G183=5,K183*1,"")</f>
        <v/>
      </c>
      <c r="Q183" s="177" t="str">
        <f t="shared" ref="Q183:Q184" si="463">IF(G183=6,K183*1,"")</f>
        <v/>
      </c>
    </row>
    <row r="184" spans="1:18" ht="30.15" customHeight="1">
      <c r="A184" s="155"/>
      <c r="B184" s="156">
        <v>0.67708333333333304</v>
      </c>
      <c r="C184" s="156">
        <v>0.71875</v>
      </c>
      <c r="D184" s="157" t="s">
        <v>112</v>
      </c>
      <c r="E184" s="158"/>
      <c r="F184" s="158"/>
      <c r="G184" s="159"/>
      <c r="H184" s="160">
        <f>IF(G184=6,1200,IF(G184=5,1400,IF(G184=4,1600,IF(G184=3,1800,IF(G184=2,2000,IF(G184=1,2400,IF(G184=0,0)))))))</f>
        <v>0</v>
      </c>
      <c r="I184" s="179">
        <f t="shared" si="435"/>
        <v>0</v>
      </c>
      <c r="J184" s="180">
        <f t="shared" si="457"/>
        <v>4.1666666666666963E-2</v>
      </c>
      <c r="K184" s="176">
        <f t="shared" si="449"/>
        <v>0</v>
      </c>
      <c r="L184" s="177" t="str">
        <f t="shared" si="458"/>
        <v/>
      </c>
      <c r="M184" s="177" t="str">
        <f t="shared" si="459"/>
        <v/>
      </c>
      <c r="N184" s="177" t="str">
        <f t="shared" si="460"/>
        <v/>
      </c>
      <c r="O184" s="177" t="str">
        <f t="shared" si="461"/>
        <v/>
      </c>
      <c r="P184" s="178" t="str">
        <f t="shared" si="462"/>
        <v/>
      </c>
      <c r="Q184" s="177" t="str">
        <f t="shared" si="463"/>
        <v/>
      </c>
    </row>
    <row r="185" spans="1:18" ht="30.15" customHeight="1">
      <c r="A185" s="164" t="s">
        <v>152</v>
      </c>
      <c r="B185" s="165"/>
      <c r="C185" s="166"/>
      <c r="D185" s="166"/>
      <c r="E185" s="167" t="s">
        <v>153</v>
      </c>
      <c r="F185" s="168" t="str">
        <f>IF(K185&gt;10,"PLEASE CHECK","OK")</f>
        <v>OK</v>
      </c>
      <c r="G185" s="166"/>
      <c r="H185" s="166"/>
      <c r="I185" s="181">
        <f t="shared" ref="I185:J185" si="464">SUM(I173:I184)</f>
        <v>0</v>
      </c>
      <c r="J185" s="185">
        <f t="shared" si="464"/>
        <v>0.42708333333333298</v>
      </c>
      <c r="K185" s="166">
        <f>(K174+K175+K177+K178+K179+K180+K181+K183+K184)</f>
        <v>0</v>
      </c>
      <c r="L185" s="183">
        <f>SUM(L173:L184)</f>
        <v>0</v>
      </c>
      <c r="M185" s="183">
        <f t="shared" ref="M185" si="465">SUM(M173:M184)</f>
        <v>0</v>
      </c>
      <c r="N185" s="183">
        <f t="shared" ref="N185" si="466">SUM(N173:N184)</f>
        <v>0</v>
      </c>
      <c r="O185" s="183">
        <f t="shared" ref="O185" si="467">SUM(O173:O184)</f>
        <v>0</v>
      </c>
      <c r="P185" s="184">
        <f t="shared" ref="P185" si="468">SUM(P173:P184)</f>
        <v>0</v>
      </c>
      <c r="Q185" s="184">
        <f t="shared" ref="Q185:R185" si="469">SUM(Q173:Q184)</f>
        <v>0</v>
      </c>
      <c r="R185" s="186">
        <f t="shared" si="469"/>
        <v>0</v>
      </c>
    </row>
    <row r="186" spans="1:18" ht="15" customHeight="1">
      <c r="A186" s="187" t="s">
        <v>154</v>
      </c>
      <c r="B186" s="188"/>
      <c r="C186" s="189"/>
      <c r="D186" s="189"/>
      <c r="E186" s="189"/>
      <c r="F186" s="189"/>
      <c r="G186" s="189"/>
      <c r="H186" s="189"/>
      <c r="I186" s="192">
        <f>SUM(I16+I29+I42+I55+I68+I81+I94+I107+I120+I133+I146+I159+I172+I185)</f>
        <v>0</v>
      </c>
      <c r="J186" s="193"/>
      <c r="K186" s="194"/>
      <c r="L186" s="195">
        <f t="shared" ref="L186:Q186" si="470">L16+L29+L42+L55+L68+L81+L94+L107+L120+L133+L146+L159+L172+L185</f>
        <v>0</v>
      </c>
      <c r="M186" s="195">
        <f t="shared" si="470"/>
        <v>0</v>
      </c>
      <c r="N186" s="195">
        <f t="shared" si="470"/>
        <v>0</v>
      </c>
      <c r="O186" s="195">
        <f t="shared" si="470"/>
        <v>0</v>
      </c>
      <c r="P186" s="195">
        <f t="shared" si="470"/>
        <v>0</v>
      </c>
      <c r="Q186" s="195">
        <f t="shared" si="470"/>
        <v>0</v>
      </c>
    </row>
    <row r="189" spans="1:18" ht="30.15" customHeight="1">
      <c r="E189" s="190"/>
    </row>
    <row r="190" spans="1:18" ht="30.15" customHeight="1">
      <c r="E190" s="191"/>
    </row>
    <row r="191" spans="1:18" ht="30.15" customHeight="1">
      <c r="E191" s="191"/>
    </row>
    <row r="192" spans="1:18" ht="30.15" customHeight="1">
      <c r="E192" s="190"/>
    </row>
    <row r="193" spans="5:5" ht="30.15" customHeight="1">
      <c r="E193" s="190"/>
    </row>
  </sheetData>
  <sheetProtection password="CF7A" sheet="1" selectLockedCells="1"/>
  <mergeCells count="6">
    <mergeCell ref="A1:C1"/>
    <mergeCell ref="D1:K1"/>
    <mergeCell ref="L1:Q1"/>
    <mergeCell ref="A2:C2"/>
    <mergeCell ref="D2:K2"/>
    <mergeCell ref="L2:Q2"/>
  </mergeCells>
  <dataValidations count="1">
    <dataValidation type="list" allowBlank="1" showInputMessage="1" showErrorMessage="1" sqref="E7 E11 E20 E24 E33 E37 E46 E50 E59 E63 E72 E76 E85 E89 E98 E102 E111 E115 E124 E128 E137 E141 E150 E154 E163 E167 E176 E180 E13:E14 E26:E27 E39:E40 E52:E53 E65:E66 E78:E79 E91:E92 E104:E105 E117:E118 E130:E131 E169 E143 E156 E182">
      <formula1>$T$2:$T$3</formula1>
    </dataValidation>
  </dataValidations>
  <hyperlinks>
    <hyperlink ref="G3" location="CHECKLIST!B11" display="Category"/>
  </hyperlinks>
  <pageMargins left="0.25" right="0.25" top="0.5" bottom="0.75" header="0.3" footer="0.3"/>
  <pageSetup paperSize="9" orientation="landscape" r:id="rId1"/>
  <headerFooter>
    <oddFooter>&amp;C
………………………………………………………………………………………
Signature and the Official Seal of the Head of the Institution</oddFooter>
  </headerFooter>
  <ignoredErrors>
    <ignoredError sqref="L5:P5 J16 L16:P16"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Legends!$B$1:$B$6</xm:f>
          </x14:formula1>
          <xm:sqref>G12 G25 G38 G51 G64 G77 G90 G103 G116 G129 G142 G155 G168 G181 G5:G6 G8:G10 G14:G15 G18:G19 G21:G23 G27:G28 G31:G32 G34:G36 G40:G41 G44:G45 G47:G49 G53:G54 G57:G58 G60:G62 G66:G67 G70:G71 G73:G75 G79:G80 G83:G84 G86:G88 G92:G93 G96:G97 G99:G101 G105:G106 G109:G110 G112:G114 G118:G119 G122:G123 G125:G127 G131:G132 G135:G136 G138:G140 G144:G145 G148:G149 G151:G153 G157:G158 G161:G162 G164:G166 G170:G171 G174:G175 G177:G179 G183:G184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88"/>
  <sheetViews>
    <sheetView showGridLines="0" tabSelected="1" zoomScale="97" workbookViewId="0">
      <pane xSplit="1" ySplit="6" topLeftCell="B19" activePane="bottomRight" state="frozen"/>
      <selection pane="topRight"/>
      <selection pane="bottomLeft"/>
      <selection pane="bottomRight" activeCell="B25" sqref="B25"/>
    </sheetView>
  </sheetViews>
  <sheetFormatPr defaultColWidth="16.88671875" defaultRowHeight="12"/>
  <cols>
    <col min="1" max="1" width="53.33203125" customWidth="1"/>
    <col min="2" max="2" width="21" customWidth="1"/>
    <col min="3" max="3" width="10.33203125" customWidth="1"/>
    <col min="4" max="4" width="16.33203125" customWidth="1"/>
    <col min="5" max="5" width="20.44140625" customWidth="1"/>
    <col min="6" max="6" width="14.33203125" style="31" customWidth="1"/>
    <col min="7" max="11" width="9.109375" style="31" customWidth="1"/>
    <col min="12" max="16384" width="16.88671875" style="31"/>
  </cols>
  <sheetData>
    <row r="1" spans="1:5" customFormat="1">
      <c r="A1" s="55" t="s">
        <v>28</v>
      </c>
      <c r="B1" s="425">
        <f>'Training Proposal'!B32:H32</f>
        <v>0</v>
      </c>
      <c r="C1" s="426"/>
      <c r="D1" s="426"/>
      <c r="E1" s="427"/>
    </row>
    <row r="2" spans="1:5" customFormat="1">
      <c r="A2" s="56" t="s">
        <v>84</v>
      </c>
      <c r="B2" s="425">
        <f>'Training Proposal'!B33:H33</f>
        <v>0</v>
      </c>
      <c r="C2" s="426"/>
      <c r="D2" s="426"/>
      <c r="E2" s="427"/>
    </row>
    <row r="3" spans="1:5" customFormat="1" ht="9.9" customHeight="1">
      <c r="A3" s="431" t="s">
        <v>155</v>
      </c>
      <c r="B3" s="428" t="s">
        <v>156</v>
      </c>
      <c r="C3" s="429"/>
      <c r="D3" s="429"/>
      <c r="E3" s="430"/>
    </row>
    <row r="4" spans="1:5" customFormat="1" ht="8.15" customHeight="1">
      <c r="A4" s="432"/>
      <c r="B4" s="436" t="s">
        <v>157</v>
      </c>
      <c r="C4" s="436" t="s">
        <v>158</v>
      </c>
      <c r="D4" s="441" t="s">
        <v>159</v>
      </c>
      <c r="E4" s="442" t="s">
        <v>160</v>
      </c>
    </row>
    <row r="5" spans="1:5" customFormat="1" ht="10.5" customHeight="1">
      <c r="A5" s="432"/>
      <c r="B5" s="437"/>
      <c r="C5" s="437"/>
      <c r="D5" s="437"/>
      <c r="E5" s="443"/>
    </row>
    <row r="6" spans="1:5" customFormat="1" ht="4.5" hidden="1" customHeight="1">
      <c r="A6" s="433"/>
      <c r="B6" s="438"/>
      <c r="C6" s="438"/>
      <c r="D6" s="438"/>
      <c r="E6" s="444"/>
    </row>
    <row r="7" spans="1:5" customFormat="1">
      <c r="A7" s="58" t="s">
        <v>161</v>
      </c>
      <c r="B7" s="59"/>
      <c r="C7" s="59"/>
      <c r="D7" s="59"/>
      <c r="E7" s="60"/>
    </row>
    <row r="8" spans="1:5" customFormat="1">
      <c r="A8" s="61" t="s">
        <v>162</v>
      </c>
      <c r="B8" s="59"/>
      <c r="C8" s="59"/>
      <c r="D8" s="59"/>
      <c r="E8" s="60">
        <f>E32</f>
        <v>0</v>
      </c>
    </row>
    <row r="9" spans="1:5" customFormat="1" ht="11.15" customHeight="1">
      <c r="A9" s="61" t="s">
        <v>163</v>
      </c>
      <c r="B9" s="59"/>
      <c r="C9" s="59"/>
      <c r="D9" s="59"/>
      <c r="E9" s="60">
        <f>E43</f>
        <v>0</v>
      </c>
    </row>
    <row r="10" spans="1:5" customFormat="1">
      <c r="A10" s="61" t="s">
        <v>164</v>
      </c>
      <c r="B10" s="59"/>
      <c r="C10" s="59"/>
      <c r="D10" s="59"/>
      <c r="E10" s="60">
        <f>E60</f>
        <v>0</v>
      </c>
    </row>
    <row r="11" spans="1:5" customFormat="1">
      <c r="A11" s="61" t="s">
        <v>165</v>
      </c>
      <c r="B11" s="59"/>
      <c r="C11" s="59"/>
      <c r="D11" s="59"/>
      <c r="E11" s="60">
        <f>E66</f>
        <v>0</v>
      </c>
    </row>
    <row r="12" spans="1:5" customFormat="1">
      <c r="A12" s="62" t="s">
        <v>166</v>
      </c>
      <c r="B12" s="63"/>
      <c r="C12" s="63"/>
      <c r="D12" s="63"/>
      <c r="E12" s="64">
        <f>SUM(E8:E11)</f>
        <v>0</v>
      </c>
    </row>
    <row r="13" spans="1:5" customFormat="1">
      <c r="A13" s="65" t="s">
        <v>167</v>
      </c>
      <c r="B13" s="66" t="s">
        <v>168</v>
      </c>
      <c r="C13" s="66">
        <f>'Training Proposal'!F69</f>
        <v>0</v>
      </c>
      <c r="D13" s="67">
        <f>(E12)</f>
        <v>0</v>
      </c>
      <c r="E13" s="68">
        <f>(C13*D13)</f>
        <v>0</v>
      </c>
    </row>
    <row r="14" spans="1:5" customFormat="1">
      <c r="A14" s="69" t="s">
        <v>169</v>
      </c>
      <c r="B14" s="70"/>
      <c r="C14" s="71"/>
      <c r="D14" s="72"/>
      <c r="E14" s="73"/>
    </row>
    <row r="15" spans="1:5" customFormat="1" ht="23.5">
      <c r="A15" s="74" t="s">
        <v>170</v>
      </c>
      <c r="B15" s="75"/>
      <c r="C15" s="76" t="s">
        <v>171</v>
      </c>
      <c r="D15" s="77"/>
      <c r="E15" s="78"/>
    </row>
    <row r="16" spans="1:5" customFormat="1" ht="10.5" customHeight="1">
      <c r="A16" s="79" t="s">
        <v>172</v>
      </c>
      <c r="B16" s="70" t="s">
        <v>173</v>
      </c>
      <c r="C16" s="71">
        <f>'Agenda and Lecturers'!L186</f>
        <v>0</v>
      </c>
      <c r="D16" s="80">
        <v>2400</v>
      </c>
      <c r="E16" s="73">
        <f t="shared" ref="E16:E20" si="0">D16*C16</f>
        <v>0</v>
      </c>
    </row>
    <row r="17" spans="1:5" customFormat="1" ht="10.5" customHeight="1">
      <c r="A17" s="79" t="s">
        <v>174</v>
      </c>
      <c r="B17" s="70" t="s">
        <v>173</v>
      </c>
      <c r="C17" s="71">
        <f>'Agenda and Lecturers'!M186</f>
        <v>0</v>
      </c>
      <c r="D17" s="80">
        <v>2000</v>
      </c>
      <c r="E17" s="73">
        <f t="shared" si="0"/>
        <v>0</v>
      </c>
    </row>
    <row r="18" spans="1:5" customFormat="1" ht="10.5" customHeight="1">
      <c r="A18" s="79" t="s">
        <v>175</v>
      </c>
      <c r="B18" s="70" t="s">
        <v>173</v>
      </c>
      <c r="C18" s="71">
        <f>'Agenda and Lecturers'!N186</f>
        <v>0</v>
      </c>
      <c r="D18" s="80">
        <v>1800</v>
      </c>
      <c r="E18" s="73">
        <f t="shared" si="0"/>
        <v>0</v>
      </c>
    </row>
    <row r="19" spans="1:5" customFormat="1" ht="10.5" customHeight="1">
      <c r="A19" s="79" t="s">
        <v>176</v>
      </c>
      <c r="B19" s="70" t="s">
        <v>173</v>
      </c>
      <c r="C19" s="71">
        <f>'Agenda and Lecturers'!O186</f>
        <v>0</v>
      </c>
      <c r="D19" s="80">
        <v>1600</v>
      </c>
      <c r="E19" s="73">
        <f t="shared" si="0"/>
        <v>0</v>
      </c>
    </row>
    <row r="20" spans="1:5" customFormat="1" ht="10.5" customHeight="1">
      <c r="A20" s="79" t="s">
        <v>177</v>
      </c>
      <c r="B20" s="70" t="s">
        <v>173</v>
      </c>
      <c r="C20" s="71">
        <f>'Agenda and Lecturers'!P186</f>
        <v>0</v>
      </c>
      <c r="D20" s="80">
        <v>1400</v>
      </c>
      <c r="E20" s="73">
        <f t="shared" si="0"/>
        <v>0</v>
      </c>
    </row>
    <row r="21" spans="1:5" customFormat="1" ht="10.5" customHeight="1">
      <c r="A21" s="79" t="s">
        <v>178</v>
      </c>
      <c r="B21" s="70" t="s">
        <v>173</v>
      </c>
      <c r="C21" s="71">
        <f>'Agenda and Lecturers'!Q186</f>
        <v>0</v>
      </c>
      <c r="D21" s="80">
        <v>1200</v>
      </c>
      <c r="E21" s="73">
        <f t="shared" ref="E21" si="1">D21*C21</f>
        <v>0</v>
      </c>
    </row>
    <row r="22" spans="1:5" customFormat="1">
      <c r="A22" s="82"/>
      <c r="B22" s="83"/>
      <c r="C22" s="84">
        <f>SUM(C16:C20)</f>
        <v>0</v>
      </c>
      <c r="D22" s="85"/>
      <c r="E22" s="86">
        <f>SUM(E16:E21)</f>
        <v>0</v>
      </c>
    </row>
    <row r="23" spans="1:5" customFormat="1" ht="11.4" customHeight="1">
      <c r="A23" s="87" t="s">
        <v>179</v>
      </c>
      <c r="B23" s="88"/>
      <c r="C23" s="89"/>
      <c r="D23" s="90"/>
      <c r="E23" s="91"/>
    </row>
    <row r="24" spans="1:5" customFormat="1" ht="12" customHeight="1">
      <c r="A24" s="92" t="s">
        <v>180</v>
      </c>
      <c r="B24" s="93" t="s">
        <v>173</v>
      </c>
      <c r="C24" s="93">
        <f>IF(OR('Training Proposal'!D68="", 'Training Proposal'!D68=0), 0, 1)</f>
        <v>0</v>
      </c>
      <c r="D24" s="317">
        <v>0</v>
      </c>
      <c r="E24" s="322">
        <f t="shared" ref="E24:E28" si="2">D24*C24</f>
        <v>0</v>
      </c>
    </row>
    <row r="25" spans="1:5" customFormat="1" ht="23.4" customHeight="1">
      <c r="A25" s="94" t="s">
        <v>181</v>
      </c>
      <c r="B25" s="93" t="s">
        <v>173</v>
      </c>
      <c r="C25" s="93">
        <f>IF(OR('Training Proposal'!D68="", 'Training Proposal'!D68=0), 0, 1)</f>
        <v>0</v>
      </c>
      <c r="D25" s="317">
        <v>0</v>
      </c>
      <c r="E25" s="322">
        <f t="shared" si="2"/>
        <v>0</v>
      </c>
    </row>
    <row r="26" spans="1:5" customFormat="1" ht="12" hidden="1" customHeight="1">
      <c r="A26" s="79" t="s">
        <v>182</v>
      </c>
      <c r="B26" s="70" t="s">
        <v>173</v>
      </c>
      <c r="C26" s="71"/>
      <c r="D26" s="318">
        <v>0</v>
      </c>
      <c r="E26" s="322">
        <f t="shared" si="2"/>
        <v>0</v>
      </c>
    </row>
    <row r="27" spans="1:5" customFormat="1" ht="12" hidden="1" customHeight="1">
      <c r="A27" s="92" t="s">
        <v>183</v>
      </c>
      <c r="B27" s="93" t="s">
        <v>173</v>
      </c>
      <c r="C27" s="93"/>
      <c r="D27" s="317">
        <v>0</v>
      </c>
      <c r="E27" s="322">
        <f t="shared" si="2"/>
        <v>0</v>
      </c>
    </row>
    <row r="28" spans="1:5" customFormat="1" ht="23.4" customHeight="1">
      <c r="A28" s="94" t="s">
        <v>184</v>
      </c>
      <c r="B28" s="93" t="s">
        <v>173</v>
      </c>
      <c r="C28" s="93">
        <f>IF(OR('Training Proposal'!D68=0, 'Training Proposal'!D68=""), 0,
 IF('Training Proposal'!D68&lt;60, 1,
 IF(AND('Training Proposal'!D68&gt;=60, 'Training Proposal'!D68&lt;=120), 2,
 IF('Training Proposal'!D68&gt;120, 3, 0))))</f>
        <v>0</v>
      </c>
      <c r="D28" s="317">
        <v>0</v>
      </c>
      <c r="E28" s="322">
        <f t="shared" si="2"/>
        <v>0</v>
      </c>
    </row>
    <row r="29" spans="1:5" customFormat="1" ht="12" customHeight="1">
      <c r="A29" s="79"/>
      <c r="B29" s="75"/>
      <c r="C29" s="76">
        <f>SUM(C24:C28)</f>
        <v>0</v>
      </c>
      <c r="D29" s="323"/>
      <c r="E29" s="322">
        <f>C29*D29</f>
        <v>0</v>
      </c>
    </row>
    <row r="30" spans="1:5" customFormat="1" ht="12" customHeight="1">
      <c r="A30" s="95" t="s">
        <v>185</v>
      </c>
      <c r="B30" s="96"/>
      <c r="C30" s="97"/>
      <c r="D30" s="324"/>
      <c r="E30" s="325">
        <f>SUM(E24:E29)</f>
        <v>0</v>
      </c>
    </row>
    <row r="31" spans="1:5" customFormat="1">
      <c r="A31" s="95" t="s">
        <v>186</v>
      </c>
      <c r="B31" s="96"/>
      <c r="C31" s="97"/>
      <c r="D31" s="324"/>
      <c r="E31" s="326">
        <f>SUM('Agenda and Lecturers'!I186)</f>
        <v>0</v>
      </c>
    </row>
    <row r="32" spans="1:5" customFormat="1">
      <c r="A32" s="98" t="s">
        <v>187</v>
      </c>
      <c r="B32" s="99"/>
      <c r="C32" s="100"/>
      <c r="D32" s="101"/>
      <c r="E32" s="102">
        <f>SUM(E30+E31)</f>
        <v>0</v>
      </c>
    </row>
    <row r="33" spans="1:11" customFormat="1">
      <c r="A33" s="103" t="s">
        <v>188</v>
      </c>
      <c r="B33" s="439" t="s">
        <v>189</v>
      </c>
      <c r="C33" s="104"/>
      <c r="D33" s="104"/>
      <c r="E33" s="105"/>
    </row>
    <row r="34" spans="1:11" customFormat="1">
      <c r="A34" s="106" t="s">
        <v>190</v>
      </c>
      <c r="B34" s="440"/>
      <c r="C34" s="107"/>
      <c r="D34" s="108"/>
      <c r="E34" s="109"/>
    </row>
    <row r="35" spans="1:11" customFormat="1">
      <c r="A35" s="79" t="s">
        <v>65</v>
      </c>
      <c r="B35" s="70">
        <f>'Training Proposal'!E78</f>
        <v>0</v>
      </c>
      <c r="C35" s="110">
        <f>IF(B35="Yes",MAX(1,ROUND(('Training Proposal'!D68*'Training Proposal'!D69*2)/450,0)),0)</f>
        <v>0</v>
      </c>
      <c r="D35" s="111">
        <v>1800</v>
      </c>
      <c r="E35" s="73">
        <f t="shared" ref="E35:E42" si="3">C35*D35</f>
        <v>0</v>
      </c>
    </row>
    <row r="36" spans="1:11" customFormat="1">
      <c r="A36" s="79" t="s">
        <v>66</v>
      </c>
      <c r="B36" s="70">
        <f>'Training Proposal'!E79</f>
        <v>0</v>
      </c>
      <c r="C36" s="112">
        <f>IF(B36="Yes",MAX(1,ROUND(('Training Proposal'!D68*'Training Proposal'!D69*2)/450,0)),0)</f>
        <v>0</v>
      </c>
      <c r="D36" s="111">
        <v>1235</v>
      </c>
      <c r="E36" s="73">
        <f t="shared" si="3"/>
        <v>0</v>
      </c>
    </row>
    <row r="37" spans="1:11">
      <c r="A37" s="79" t="s">
        <v>67</v>
      </c>
      <c r="B37" s="70">
        <f>'Training Proposal'!E80</f>
        <v>0</v>
      </c>
      <c r="C37" s="110">
        <f>IF(B37="Yes",'Training Proposal'!E63+(1),0)</f>
        <v>0</v>
      </c>
      <c r="D37" s="111">
        <v>25</v>
      </c>
      <c r="E37" s="73">
        <f t="shared" si="3"/>
        <v>0</v>
      </c>
      <c r="F37" s="81"/>
      <c r="G37" s="20"/>
      <c r="H37" s="20"/>
      <c r="I37" s="20"/>
      <c r="J37" s="20"/>
      <c r="K37" s="20"/>
    </row>
    <row r="38" spans="1:11">
      <c r="A38" s="79" t="s">
        <v>68</v>
      </c>
      <c r="B38" s="70">
        <f>'Training Proposal'!E81</f>
        <v>0</v>
      </c>
      <c r="C38" s="110">
        <f>IF(B38="Yes",'Training Proposal'!E63+(1),0)</f>
        <v>0</v>
      </c>
      <c r="D38" s="111">
        <v>20</v>
      </c>
      <c r="E38" s="73">
        <f t="shared" si="3"/>
        <v>0</v>
      </c>
      <c r="F38" s="81"/>
      <c r="G38" s="20"/>
      <c r="H38" s="20"/>
      <c r="I38" s="20"/>
      <c r="J38" s="20"/>
      <c r="K38" s="20"/>
    </row>
    <row r="39" spans="1:11">
      <c r="A39" s="79" t="s">
        <v>70</v>
      </c>
      <c r="B39" s="70">
        <f>'Training Proposal'!E83</f>
        <v>0</v>
      </c>
      <c r="C39" s="110">
        <f>IF(B39="Yes", IF('Training Proposal'!D69=0, 0, IF('Training Proposal'!D69&lt;5, 3, IF('Training Proposal'!D69&lt;9, 6, 9))), 0)</f>
        <v>0</v>
      </c>
      <c r="D39" s="111">
        <v>135</v>
      </c>
      <c r="E39" s="73">
        <f t="shared" si="3"/>
        <v>0</v>
      </c>
      <c r="F39" s="81"/>
      <c r="G39" s="20"/>
      <c r="H39" s="20"/>
      <c r="I39" s="20"/>
      <c r="J39" s="20"/>
      <c r="K39" s="20"/>
    </row>
    <row r="40" spans="1:11">
      <c r="A40" s="79" t="s">
        <v>71</v>
      </c>
      <c r="B40" s="70">
        <f>'Training Proposal'!E84</f>
        <v>0</v>
      </c>
      <c r="C40" s="110">
        <f>IF(B40="Yes",'Training Proposal'!E63+(1),0)</f>
        <v>0</v>
      </c>
      <c r="D40" s="111">
        <v>135</v>
      </c>
      <c r="E40" s="73">
        <f t="shared" si="3"/>
        <v>0</v>
      </c>
      <c r="F40" s="81"/>
      <c r="G40" s="20"/>
      <c r="H40" s="20"/>
      <c r="I40" s="20"/>
      <c r="J40" s="20"/>
      <c r="K40" s="20"/>
    </row>
    <row r="41" spans="1:11">
      <c r="A41" s="79" t="s">
        <v>69</v>
      </c>
      <c r="B41" s="70">
        <f>'Training Proposal'!E82</f>
        <v>0</v>
      </c>
      <c r="C41" s="110">
        <f>IF(B41="Yes",'Training Proposal'!E63+(1),0)</f>
        <v>0</v>
      </c>
      <c r="D41" s="111">
        <v>200</v>
      </c>
      <c r="E41" s="73">
        <f t="shared" si="3"/>
        <v>0</v>
      </c>
      <c r="F41" s="81"/>
      <c r="G41" s="20"/>
      <c r="H41" s="20"/>
      <c r="I41" s="20"/>
      <c r="J41" s="20"/>
      <c r="K41" s="20"/>
    </row>
    <row r="42" spans="1:11">
      <c r="A42" s="79" t="s">
        <v>72</v>
      </c>
      <c r="B42" s="70">
        <f>'Training Proposal'!E85</f>
        <v>0</v>
      </c>
      <c r="C42" s="71">
        <f>IF(B42="Yes",1,0)</f>
        <v>0</v>
      </c>
      <c r="D42" s="111">
        <v>2000</v>
      </c>
      <c r="E42" s="73">
        <f t="shared" si="3"/>
        <v>0</v>
      </c>
      <c r="F42" s="81"/>
      <c r="G42" s="20"/>
      <c r="H42" s="20"/>
      <c r="I42" s="20"/>
      <c r="J42" s="20"/>
      <c r="K42" s="20"/>
    </row>
    <row r="43" spans="1:11">
      <c r="A43" s="98" t="s">
        <v>191</v>
      </c>
      <c r="B43" s="113"/>
      <c r="C43" s="113"/>
      <c r="D43" s="113"/>
      <c r="E43" s="102">
        <f>SUM(E34:E42)</f>
        <v>0</v>
      </c>
      <c r="F43" s="81"/>
      <c r="G43" s="20"/>
      <c r="H43" s="20"/>
      <c r="I43" s="20"/>
      <c r="J43" s="20"/>
      <c r="K43" s="20"/>
    </row>
    <row r="44" spans="1:11" ht="11" customHeight="1">
      <c r="A44" s="103" t="s">
        <v>192</v>
      </c>
      <c r="B44" s="114"/>
      <c r="C44" s="104"/>
      <c r="D44" s="104"/>
      <c r="E44" s="105"/>
      <c r="F44" s="20"/>
      <c r="G44" s="20"/>
      <c r="H44" s="20"/>
      <c r="I44" s="20"/>
      <c r="J44" s="20"/>
      <c r="K44" s="20"/>
    </row>
    <row r="45" spans="1:11" ht="10.5" customHeight="1">
      <c r="A45" s="115" t="s">
        <v>193</v>
      </c>
      <c r="B45" s="116"/>
      <c r="C45" s="107"/>
      <c r="D45" s="108"/>
      <c r="E45" s="117"/>
      <c r="F45" s="20"/>
      <c r="G45" s="20"/>
      <c r="H45" s="20"/>
      <c r="I45" s="20"/>
      <c r="J45" s="20"/>
      <c r="K45" s="20"/>
    </row>
    <row r="46" spans="1:11">
      <c r="A46" s="79" t="s">
        <v>101</v>
      </c>
      <c r="B46" s="118" t="s">
        <v>194</v>
      </c>
      <c r="C46" s="70">
        <f>IF(AND('Agenda and Lecturers'!K16&gt;=1,'Agenda and Lecturers'!K16&lt;=8),SUM('Training Proposal'!$D$68)+($C$29+0),0)</f>
        <v>0</v>
      </c>
      <c r="D46" s="119">
        <f>'Agenda and Lecturers'!R16</f>
        <v>0</v>
      </c>
      <c r="E46" s="120">
        <f t="shared" ref="E46:E59" si="4">C46*D46</f>
        <v>0</v>
      </c>
      <c r="F46" s="81"/>
      <c r="G46" s="20"/>
      <c r="H46" s="20"/>
      <c r="I46" s="20"/>
      <c r="J46" s="20"/>
      <c r="K46" s="20"/>
    </row>
    <row r="47" spans="1:11">
      <c r="A47" s="79" t="s">
        <v>115</v>
      </c>
      <c r="B47" s="118" t="s">
        <v>194</v>
      </c>
      <c r="C47" s="70">
        <f>IF(AND('Agenda and Lecturers'!K29&gt;=1,'Agenda and Lecturers'!K29&lt;=8),SUM('Training Proposal'!$D$68)+($C$29+0),0)</f>
        <v>0</v>
      </c>
      <c r="D47" s="119">
        <f>'Agenda and Lecturers'!R29</f>
        <v>0</v>
      </c>
      <c r="E47" s="121">
        <f t="shared" si="4"/>
        <v>0</v>
      </c>
      <c r="F47" s="81"/>
      <c r="G47" s="20"/>
      <c r="H47" s="20"/>
      <c r="I47" s="20"/>
      <c r="J47" s="20"/>
      <c r="K47" s="20"/>
    </row>
    <row r="48" spans="1:11">
      <c r="A48" s="79" t="s">
        <v>118</v>
      </c>
      <c r="B48" s="118" t="s">
        <v>194</v>
      </c>
      <c r="C48" s="70">
        <f>IF(AND('Agenda and Lecturers'!K42&gt;=1,'Agenda and Lecturers'!K42&lt;=8),SUM('Training Proposal'!$D$68)+($C$29+0),0)</f>
        <v>0</v>
      </c>
      <c r="D48" s="119">
        <f>'Agenda and Lecturers'!R42</f>
        <v>0</v>
      </c>
      <c r="E48" s="121">
        <f t="shared" si="4"/>
        <v>0</v>
      </c>
      <c r="F48" s="81"/>
      <c r="G48" s="20"/>
      <c r="H48" s="20"/>
      <c r="I48" s="20"/>
      <c r="J48" s="20"/>
      <c r="K48" s="20"/>
    </row>
    <row r="49" spans="1:11">
      <c r="A49" s="79" t="s">
        <v>121</v>
      </c>
      <c r="B49" s="118" t="s">
        <v>194</v>
      </c>
      <c r="C49" s="70">
        <f>IF(AND('Agenda and Lecturers'!K55&gt;=1,'Agenda and Lecturers'!K55&lt;=8),SUM('Training Proposal'!$D$68)+($C$29+0),0)</f>
        <v>0</v>
      </c>
      <c r="D49" s="119">
        <f>'Agenda and Lecturers'!R55</f>
        <v>0</v>
      </c>
      <c r="E49" s="121">
        <f t="shared" si="4"/>
        <v>0</v>
      </c>
      <c r="F49" s="81"/>
      <c r="G49" s="20"/>
      <c r="H49" s="20"/>
      <c r="I49" s="20"/>
      <c r="J49" s="20"/>
      <c r="K49" s="20"/>
    </row>
    <row r="50" spans="1:11">
      <c r="A50" s="79" t="s">
        <v>124</v>
      </c>
      <c r="B50" s="118" t="s">
        <v>194</v>
      </c>
      <c r="C50" s="70">
        <f>IF(AND('Agenda and Lecturers'!K68&gt;=1,'Agenda and Lecturers'!K68&lt;=8),SUM('Training Proposal'!$D$68)+($C$29+0),0)</f>
        <v>0</v>
      </c>
      <c r="D50" s="119">
        <f>'Agenda and Lecturers'!R68</f>
        <v>0</v>
      </c>
      <c r="E50" s="121">
        <f t="shared" si="4"/>
        <v>0</v>
      </c>
      <c r="F50" s="81"/>
      <c r="G50" s="20"/>
      <c r="H50" s="20"/>
      <c r="I50" s="20"/>
      <c r="J50" s="20"/>
      <c r="K50" s="20"/>
    </row>
    <row r="51" spans="1:11">
      <c r="A51" s="79" t="s">
        <v>127</v>
      </c>
      <c r="B51" s="118" t="s">
        <v>194</v>
      </c>
      <c r="C51" s="70">
        <f>IF(AND('Agenda and Lecturers'!K81&gt;=1,'Agenda and Lecturers'!K81&lt;=8),SUM('Training Proposal'!$D$68)+($C$29+0),0)</f>
        <v>0</v>
      </c>
      <c r="D51" s="119">
        <f>'Agenda and Lecturers'!R81</f>
        <v>0</v>
      </c>
      <c r="E51" s="121">
        <f t="shared" si="4"/>
        <v>0</v>
      </c>
      <c r="F51" s="81"/>
      <c r="G51" s="20"/>
      <c r="H51" s="20"/>
      <c r="I51" s="20"/>
      <c r="J51" s="20"/>
      <c r="K51" s="20"/>
    </row>
    <row r="52" spans="1:11">
      <c r="A52" s="79" t="s">
        <v>130</v>
      </c>
      <c r="B52" s="118" t="s">
        <v>194</v>
      </c>
      <c r="C52" s="70">
        <f>IF(AND('Agenda and Lecturers'!K94&gt;=1,'Agenda and Lecturers'!K94&lt;=8),SUM('Training Proposal'!$D$68)+($C$29+0),0)</f>
        <v>0</v>
      </c>
      <c r="D52" s="119">
        <f>'Agenda and Lecturers'!R94</f>
        <v>0</v>
      </c>
      <c r="E52" s="121">
        <f t="shared" si="4"/>
        <v>0</v>
      </c>
      <c r="F52" s="81"/>
      <c r="G52" s="20"/>
      <c r="H52" s="20"/>
      <c r="I52" s="20"/>
      <c r="J52" s="20"/>
      <c r="K52" s="20"/>
    </row>
    <row r="53" spans="1:11">
      <c r="A53" s="79" t="s">
        <v>133</v>
      </c>
      <c r="B53" s="118" t="s">
        <v>194</v>
      </c>
      <c r="C53" s="70">
        <f>IF(AND('Agenda and Lecturers'!K107&gt;=1,'Agenda and Lecturers'!K107&lt;=8),SUM('Training Proposal'!$D$68)+($C$29+0),0)</f>
        <v>0</v>
      </c>
      <c r="D53" s="119">
        <f>'Agenda and Lecturers'!R107</f>
        <v>0</v>
      </c>
      <c r="E53" s="121">
        <f t="shared" si="4"/>
        <v>0</v>
      </c>
      <c r="F53" s="81"/>
      <c r="G53" s="20"/>
      <c r="H53" s="20"/>
      <c r="I53" s="20"/>
      <c r="J53" s="20"/>
      <c r="K53" s="20"/>
    </row>
    <row r="54" spans="1:11">
      <c r="A54" s="79" t="s">
        <v>136</v>
      </c>
      <c r="B54" s="118" t="s">
        <v>194</v>
      </c>
      <c r="C54" s="70">
        <f>IF(AND('Agenda and Lecturers'!K120&gt;=1,'Agenda and Lecturers'!K120&lt;=8),SUM('Training Proposal'!$D$68)+($C$29+0),0)</f>
        <v>0</v>
      </c>
      <c r="D54" s="119">
        <f>'Agenda and Lecturers'!R120</f>
        <v>0</v>
      </c>
      <c r="E54" s="121">
        <f t="shared" si="4"/>
        <v>0</v>
      </c>
      <c r="F54" s="81"/>
      <c r="G54" s="20"/>
      <c r="H54" s="20"/>
      <c r="I54" s="20"/>
      <c r="J54" s="20"/>
      <c r="K54" s="20"/>
    </row>
    <row r="55" spans="1:11">
      <c r="A55" s="79" t="s">
        <v>139</v>
      </c>
      <c r="B55" s="118" t="s">
        <v>194</v>
      </c>
      <c r="C55" s="70">
        <f>IF(AND('Agenda and Lecturers'!K133&gt;=1,'Agenda and Lecturers'!K133&lt;=8),SUM('Training Proposal'!$D$68)+($C$29+0),0)</f>
        <v>0</v>
      </c>
      <c r="D55" s="119">
        <f>'Agenda and Lecturers'!R133</f>
        <v>0</v>
      </c>
      <c r="E55" s="121">
        <f t="shared" si="4"/>
        <v>0</v>
      </c>
      <c r="F55" s="81"/>
      <c r="G55" s="20"/>
      <c r="H55" s="20"/>
      <c r="I55" s="20"/>
      <c r="J55" s="20"/>
      <c r="K55" s="20"/>
    </row>
    <row r="56" spans="1:11">
      <c r="A56" s="79" t="s">
        <v>142</v>
      </c>
      <c r="B56" s="118" t="s">
        <v>194</v>
      </c>
      <c r="C56" s="70">
        <f>IF(AND('Agenda and Lecturers'!K146&gt;=1,'Agenda and Lecturers'!K146&lt;=8),SUM('Training Proposal'!$D$68)+($C$29+0),0)</f>
        <v>0</v>
      </c>
      <c r="D56" s="119">
        <f>'Agenda and Lecturers'!R146</f>
        <v>0</v>
      </c>
      <c r="E56" s="121">
        <f t="shared" si="4"/>
        <v>0</v>
      </c>
      <c r="F56" s="81"/>
      <c r="G56" s="20"/>
      <c r="H56" s="20"/>
      <c r="I56" s="20"/>
      <c r="J56" s="20"/>
      <c r="K56" s="20"/>
    </row>
    <row r="57" spans="1:11">
      <c r="A57" s="79" t="s">
        <v>145</v>
      </c>
      <c r="B57" s="118" t="s">
        <v>194</v>
      </c>
      <c r="C57" s="70">
        <f>IF(AND('Agenda and Lecturers'!K159&gt;=1,'Agenda and Lecturers'!K159&lt;=8),SUM('Training Proposal'!$D$68)+($C$29+0),0)</f>
        <v>0</v>
      </c>
      <c r="D57" s="119">
        <f>'Agenda and Lecturers'!R159</f>
        <v>0</v>
      </c>
      <c r="E57" s="121">
        <f t="shared" si="4"/>
        <v>0</v>
      </c>
      <c r="F57" s="81"/>
      <c r="G57" s="20"/>
      <c r="H57" s="20"/>
      <c r="I57" s="20"/>
      <c r="J57" s="20"/>
      <c r="K57" s="20"/>
    </row>
    <row r="58" spans="1:11">
      <c r="A58" s="79" t="s">
        <v>148</v>
      </c>
      <c r="B58" s="118" t="s">
        <v>194</v>
      </c>
      <c r="C58" s="70">
        <f>IF(AND('Agenda and Lecturers'!K172&gt;=1,'Agenda and Lecturers'!K172&lt;=8),SUM('Training Proposal'!$D$68)+($C$29+0),0)</f>
        <v>0</v>
      </c>
      <c r="D58" s="119">
        <f>'Agenda and Lecturers'!R172</f>
        <v>0</v>
      </c>
      <c r="E58" s="121">
        <f t="shared" si="4"/>
        <v>0</v>
      </c>
      <c r="F58" s="81"/>
      <c r="G58" s="20"/>
      <c r="H58" s="20"/>
      <c r="I58" s="20"/>
      <c r="J58" s="20"/>
      <c r="K58" s="20"/>
    </row>
    <row r="59" spans="1:11">
      <c r="A59" s="79" t="s">
        <v>151</v>
      </c>
      <c r="B59" s="118" t="s">
        <v>194</v>
      </c>
      <c r="C59" s="70">
        <f>IF(AND('Agenda and Lecturers'!K185&gt;=1,'Agenda and Lecturers'!K185&lt;=8),SUM('Training Proposal'!$D$68)+($C$29+0),0)</f>
        <v>0</v>
      </c>
      <c r="D59" s="119">
        <f>'Agenda and Lecturers'!R185</f>
        <v>0</v>
      </c>
      <c r="E59" s="121">
        <f t="shared" si="4"/>
        <v>0</v>
      </c>
      <c r="F59" s="81"/>
      <c r="G59" s="20"/>
      <c r="H59" s="20"/>
      <c r="I59" s="20"/>
      <c r="J59" s="20"/>
      <c r="K59" s="20"/>
    </row>
    <row r="60" spans="1:11" s="53" customFormat="1">
      <c r="A60" s="122" t="s">
        <v>195</v>
      </c>
      <c r="B60" s="123" t="s">
        <v>196</v>
      </c>
      <c r="C60" s="124" t="str">
        <f>IF(D60&lt;=1000*14,"OK","PLEASE CHECK")</f>
        <v>OK</v>
      </c>
      <c r="D60" s="125">
        <f>SUM(D46:D50)</f>
        <v>0</v>
      </c>
      <c r="E60" s="126">
        <f>SUM(E45:E59)</f>
        <v>0</v>
      </c>
      <c r="F60" s="127"/>
      <c r="G60" s="128"/>
      <c r="H60" s="128"/>
      <c r="I60" s="128"/>
      <c r="J60" s="128"/>
      <c r="K60" s="128"/>
    </row>
    <row r="61" spans="1:11" hidden="1">
      <c r="A61" s="103" t="s">
        <v>197</v>
      </c>
      <c r="B61" s="114"/>
      <c r="C61" s="104"/>
      <c r="D61" s="129"/>
      <c r="E61" s="130"/>
      <c r="F61" s="20"/>
      <c r="G61" s="20"/>
      <c r="H61" s="20"/>
      <c r="I61" s="20"/>
      <c r="J61" s="20"/>
      <c r="K61" s="20"/>
    </row>
    <row r="62" spans="1:11" ht="25.5" hidden="1" customHeight="1">
      <c r="A62" s="434" t="s">
        <v>198</v>
      </c>
      <c r="B62" s="116"/>
      <c r="C62" s="107"/>
      <c r="D62" s="131"/>
      <c r="E62" s="109"/>
      <c r="F62" s="20"/>
      <c r="G62" s="20"/>
      <c r="H62" s="20"/>
      <c r="I62" s="20"/>
      <c r="J62" s="20"/>
      <c r="K62" s="20"/>
    </row>
    <row r="63" spans="1:11">
      <c r="A63" s="434"/>
      <c r="B63" s="132"/>
      <c r="C63" s="133"/>
      <c r="D63" s="134"/>
      <c r="E63" s="117">
        <f t="shared" ref="E63:E65" si="5">C63*D63</f>
        <v>0</v>
      </c>
      <c r="F63" s="81"/>
      <c r="G63" s="20"/>
      <c r="H63" s="20"/>
      <c r="I63" s="20"/>
      <c r="J63" s="20"/>
      <c r="K63" s="20"/>
    </row>
    <row r="64" spans="1:11" ht="11" customHeight="1">
      <c r="A64" s="434"/>
      <c r="B64" s="132"/>
      <c r="C64" s="133"/>
      <c r="D64" s="134"/>
      <c r="E64" s="117">
        <f t="shared" si="5"/>
        <v>0</v>
      </c>
      <c r="F64" s="81"/>
      <c r="G64" s="20"/>
      <c r="H64" s="20"/>
      <c r="I64" s="20"/>
      <c r="J64" s="20"/>
      <c r="K64" s="20"/>
    </row>
    <row r="65" spans="1:11">
      <c r="A65" s="435"/>
      <c r="B65" s="132"/>
      <c r="C65" s="133"/>
      <c r="D65" s="134"/>
      <c r="E65" s="117">
        <f t="shared" si="5"/>
        <v>0</v>
      </c>
      <c r="F65" s="81"/>
      <c r="G65" s="20"/>
      <c r="H65" s="20"/>
      <c r="I65" s="20"/>
      <c r="J65" s="20"/>
      <c r="K65" s="20"/>
    </row>
    <row r="66" spans="1:11">
      <c r="A66" s="98" t="s">
        <v>199</v>
      </c>
      <c r="B66" s="113"/>
      <c r="C66" s="113"/>
      <c r="D66" s="135"/>
      <c r="E66" s="136">
        <f>SUM(E62:E65)</f>
        <v>0</v>
      </c>
      <c r="F66" s="81"/>
      <c r="G66" s="20"/>
      <c r="H66" s="20"/>
      <c r="I66" s="20"/>
      <c r="J66" s="20"/>
      <c r="K66" s="20"/>
    </row>
    <row r="67" spans="1:11">
      <c r="A67" s="98" t="s">
        <v>200</v>
      </c>
      <c r="B67" s="99"/>
      <c r="C67" s="99"/>
      <c r="D67" s="137"/>
      <c r="E67" s="138">
        <f>E32+E43+E60+E66</f>
        <v>0</v>
      </c>
      <c r="F67" s="20"/>
      <c r="G67" s="20"/>
      <c r="H67" s="20"/>
      <c r="I67" s="20"/>
      <c r="J67" s="20"/>
      <c r="K67" s="20"/>
    </row>
    <row r="68" spans="1:11">
      <c r="A68" s="139" t="s">
        <v>201</v>
      </c>
      <c r="B68" s="140"/>
      <c r="C68" s="140"/>
      <c r="D68" s="141"/>
      <c r="E68" s="142">
        <f>E67</f>
        <v>0</v>
      </c>
      <c r="F68" s="20"/>
      <c r="G68" s="20"/>
      <c r="H68" s="20"/>
      <c r="I68" s="20"/>
      <c r="J68" s="20"/>
      <c r="K68" s="20"/>
    </row>
    <row r="69" spans="1:11" ht="3" customHeight="1">
      <c r="A69" s="143"/>
      <c r="B69" s="144"/>
      <c r="C69" s="144"/>
      <c r="D69" s="144"/>
      <c r="E69" s="145"/>
      <c r="F69" s="20"/>
      <c r="G69" s="57"/>
      <c r="H69" s="57"/>
      <c r="I69" s="57"/>
      <c r="J69" s="57"/>
      <c r="K69" s="57"/>
    </row>
    <row r="70" spans="1:11">
      <c r="F70" s="20"/>
      <c r="G70" s="20"/>
      <c r="H70" s="20"/>
      <c r="I70" s="20"/>
      <c r="J70" s="20"/>
      <c r="K70" s="20"/>
    </row>
    <row r="71" spans="1:11">
      <c r="F71" s="20"/>
      <c r="G71" s="20"/>
      <c r="H71" s="20"/>
      <c r="I71" s="20"/>
      <c r="J71" s="20"/>
      <c r="K71" s="20"/>
    </row>
    <row r="72" spans="1:11">
      <c r="F72" s="20"/>
      <c r="G72" s="20"/>
      <c r="H72" s="20"/>
      <c r="I72" s="20"/>
      <c r="J72" s="20"/>
      <c r="K72" s="20"/>
    </row>
    <row r="73" spans="1:11">
      <c r="F73" s="20"/>
      <c r="G73" s="20"/>
      <c r="H73" s="20"/>
      <c r="I73" s="20"/>
      <c r="J73" s="20"/>
      <c r="K73" s="20"/>
    </row>
    <row r="74" spans="1:11">
      <c r="F74" s="20"/>
      <c r="G74" s="20"/>
      <c r="H74" s="20"/>
      <c r="I74" s="20"/>
      <c r="J74" s="20"/>
      <c r="K74" s="20"/>
    </row>
    <row r="75" spans="1:11">
      <c r="F75" s="20"/>
      <c r="G75" s="20"/>
      <c r="H75" s="20"/>
      <c r="I75" s="20"/>
      <c r="J75" s="20"/>
      <c r="K75" s="20"/>
    </row>
    <row r="76" spans="1:11">
      <c r="F76" s="20"/>
      <c r="G76" s="20"/>
      <c r="H76" s="20"/>
      <c r="I76" s="20"/>
      <c r="J76" s="20"/>
      <c r="K76" s="20"/>
    </row>
    <row r="77" spans="1:11">
      <c r="F77" s="20"/>
      <c r="G77" s="20"/>
      <c r="H77" s="20"/>
      <c r="I77" s="20"/>
      <c r="J77" s="20"/>
      <c r="K77" s="20"/>
    </row>
    <row r="78" spans="1:11">
      <c r="F78" s="20"/>
      <c r="G78" s="20"/>
      <c r="H78" s="20"/>
      <c r="I78" s="20"/>
      <c r="J78" s="20"/>
      <c r="K78" s="20"/>
    </row>
    <row r="79" spans="1:11">
      <c r="F79" s="20"/>
      <c r="G79" s="20"/>
      <c r="H79" s="20"/>
      <c r="I79" s="20"/>
      <c r="J79" s="20"/>
      <c r="K79" s="20"/>
    </row>
    <row r="80" spans="1:11">
      <c r="F80" s="20"/>
      <c r="G80" s="20"/>
      <c r="H80" s="20"/>
      <c r="I80" s="20"/>
      <c r="J80" s="20"/>
      <c r="K80" s="20"/>
    </row>
    <row r="81" spans="6:11">
      <c r="F81" s="20"/>
      <c r="G81" s="20"/>
      <c r="H81" s="20"/>
      <c r="I81" s="20"/>
      <c r="J81" s="20"/>
      <c r="K81" s="20"/>
    </row>
    <row r="82" spans="6:11">
      <c r="F82" s="20"/>
      <c r="G82" s="20"/>
      <c r="H82" s="20"/>
      <c r="I82" s="20"/>
      <c r="J82" s="20"/>
      <c r="K82" s="20"/>
    </row>
    <row r="83" spans="6:11">
      <c r="F83" s="20"/>
      <c r="G83" s="20"/>
      <c r="H83" s="20"/>
      <c r="I83" s="20"/>
      <c r="J83" s="20"/>
      <c r="K83" s="20"/>
    </row>
    <row r="84" spans="6:11">
      <c r="F84" s="20"/>
      <c r="G84" s="20"/>
      <c r="H84" s="20"/>
      <c r="I84" s="20"/>
      <c r="J84" s="20"/>
      <c r="K84" s="20"/>
    </row>
    <row r="85" spans="6:11">
      <c r="F85" s="20"/>
      <c r="G85" s="20"/>
      <c r="H85" s="20"/>
      <c r="I85" s="20"/>
      <c r="J85" s="20"/>
      <c r="K85" s="20"/>
    </row>
    <row r="86" spans="6:11">
      <c r="F86" s="20"/>
      <c r="G86" s="20"/>
      <c r="H86" s="20"/>
      <c r="I86" s="20"/>
      <c r="J86" s="20"/>
      <c r="K86" s="20"/>
    </row>
    <row r="87" spans="6:11">
      <c r="F87" s="20"/>
      <c r="G87" s="20"/>
      <c r="H87" s="20"/>
      <c r="I87" s="20"/>
      <c r="J87" s="20"/>
      <c r="K87" s="20"/>
    </row>
    <row r="88" spans="6:11">
      <c r="F88" s="20"/>
      <c r="G88" s="20"/>
      <c r="H88" s="20"/>
      <c r="I88" s="20"/>
      <c r="J88" s="20"/>
      <c r="K88" s="20"/>
    </row>
    <row r="89" spans="6:11">
      <c r="F89" s="20"/>
      <c r="G89" s="20"/>
      <c r="H89" s="20"/>
      <c r="I89" s="20"/>
      <c r="J89" s="20"/>
      <c r="K89" s="20"/>
    </row>
    <row r="90" spans="6:11">
      <c r="F90" s="20"/>
      <c r="G90" s="20"/>
      <c r="H90" s="20"/>
      <c r="I90" s="20"/>
      <c r="J90" s="20"/>
      <c r="K90" s="20"/>
    </row>
    <row r="91" spans="6:11">
      <c r="F91" s="20"/>
      <c r="G91" s="20"/>
      <c r="H91" s="20"/>
      <c r="I91" s="20"/>
      <c r="J91" s="20"/>
      <c r="K91" s="20"/>
    </row>
    <row r="92" spans="6:11">
      <c r="F92" s="20"/>
      <c r="G92" s="20"/>
      <c r="H92" s="20"/>
      <c r="I92" s="20"/>
      <c r="J92" s="20"/>
      <c r="K92" s="20"/>
    </row>
    <row r="93" spans="6:11">
      <c r="F93" s="20"/>
      <c r="G93" s="20"/>
      <c r="H93" s="20"/>
      <c r="I93" s="20"/>
      <c r="J93" s="20"/>
      <c r="K93" s="20"/>
    </row>
    <row r="94" spans="6:11">
      <c r="F94" s="20"/>
      <c r="G94" s="20"/>
      <c r="H94" s="20"/>
      <c r="I94" s="20"/>
      <c r="J94" s="20"/>
      <c r="K94" s="20"/>
    </row>
    <row r="95" spans="6:11">
      <c r="F95" s="20"/>
      <c r="G95" s="20"/>
      <c r="H95" s="20"/>
      <c r="I95" s="20"/>
      <c r="J95" s="20"/>
      <c r="K95" s="20"/>
    </row>
    <row r="96" spans="6:11">
      <c r="F96" s="20"/>
      <c r="G96" s="20"/>
      <c r="H96" s="20"/>
      <c r="I96" s="20"/>
      <c r="J96" s="20"/>
      <c r="K96" s="20"/>
    </row>
    <row r="97" spans="6:11">
      <c r="F97" s="20"/>
      <c r="G97" s="20"/>
      <c r="H97" s="20"/>
      <c r="I97" s="20"/>
      <c r="J97" s="20"/>
      <c r="K97" s="20"/>
    </row>
    <row r="98" spans="6:11">
      <c r="F98" s="20"/>
      <c r="G98" s="20"/>
      <c r="H98" s="20"/>
      <c r="I98" s="20"/>
      <c r="J98" s="20"/>
      <c r="K98" s="20"/>
    </row>
    <row r="99" spans="6:11">
      <c r="F99" s="20"/>
      <c r="G99" s="20"/>
      <c r="H99" s="20"/>
      <c r="I99" s="20"/>
      <c r="J99" s="20"/>
      <c r="K99" s="20"/>
    </row>
    <row r="100" spans="6:11">
      <c r="F100" s="20"/>
      <c r="G100" s="20"/>
      <c r="H100" s="20"/>
      <c r="I100" s="20"/>
      <c r="J100" s="20"/>
      <c r="K100" s="20"/>
    </row>
    <row r="101" spans="6:11">
      <c r="F101" s="20"/>
      <c r="G101" s="20"/>
      <c r="H101" s="20"/>
      <c r="I101" s="20"/>
      <c r="J101" s="20"/>
      <c r="K101" s="20"/>
    </row>
    <row r="102" spans="6:11">
      <c r="F102" s="20"/>
      <c r="G102" s="20"/>
      <c r="H102" s="20"/>
      <c r="I102" s="20"/>
      <c r="J102" s="20"/>
      <c r="K102" s="20"/>
    </row>
    <row r="103" spans="6:11">
      <c r="F103" s="20"/>
      <c r="G103" s="20"/>
      <c r="H103" s="20"/>
      <c r="I103" s="20"/>
      <c r="J103" s="20"/>
      <c r="K103" s="20"/>
    </row>
    <row r="104" spans="6:11">
      <c r="F104" s="20"/>
      <c r="G104" s="20"/>
      <c r="H104" s="20"/>
      <c r="I104" s="20"/>
      <c r="J104" s="20"/>
      <c r="K104" s="20"/>
    </row>
    <row r="105" spans="6:11">
      <c r="F105" s="20"/>
      <c r="G105" s="20"/>
      <c r="H105" s="20"/>
      <c r="I105" s="20"/>
      <c r="J105" s="20"/>
      <c r="K105" s="20"/>
    </row>
    <row r="106" spans="6:11">
      <c r="F106" s="20"/>
      <c r="G106" s="20"/>
      <c r="H106" s="20"/>
      <c r="I106" s="20"/>
      <c r="J106" s="20"/>
      <c r="K106" s="20"/>
    </row>
    <row r="107" spans="6:11">
      <c r="F107" s="20"/>
      <c r="G107" s="20"/>
      <c r="H107" s="20"/>
      <c r="I107" s="20"/>
      <c r="J107" s="20"/>
      <c r="K107" s="20"/>
    </row>
    <row r="108" spans="6:11">
      <c r="F108" s="20"/>
      <c r="G108" s="20"/>
      <c r="H108" s="20"/>
      <c r="I108" s="20"/>
      <c r="J108" s="20"/>
      <c r="K108" s="20"/>
    </row>
    <row r="109" spans="6:11">
      <c r="F109" s="20"/>
      <c r="G109" s="20"/>
      <c r="H109" s="20"/>
      <c r="I109" s="20"/>
      <c r="J109" s="20"/>
      <c r="K109" s="20"/>
    </row>
    <row r="110" spans="6:11">
      <c r="F110" s="20"/>
      <c r="G110" s="20"/>
      <c r="H110" s="20"/>
      <c r="I110" s="20"/>
      <c r="J110" s="20"/>
      <c r="K110" s="20"/>
    </row>
    <row r="111" spans="6:11">
      <c r="F111" s="20"/>
      <c r="G111" s="20"/>
      <c r="H111" s="20"/>
      <c r="I111" s="20"/>
      <c r="J111" s="20"/>
      <c r="K111" s="20"/>
    </row>
    <row r="112" spans="6:11">
      <c r="F112" s="20"/>
      <c r="G112" s="20"/>
      <c r="H112" s="20"/>
      <c r="I112" s="20"/>
      <c r="J112" s="20"/>
      <c r="K112" s="20"/>
    </row>
    <row r="113" spans="6:11">
      <c r="F113" s="20"/>
      <c r="G113" s="20"/>
      <c r="H113" s="20"/>
      <c r="I113" s="20"/>
      <c r="J113" s="20"/>
      <c r="K113" s="20"/>
    </row>
    <row r="114" spans="6:11">
      <c r="F114" s="20"/>
      <c r="G114" s="20"/>
      <c r="H114" s="20"/>
      <c r="I114" s="20"/>
      <c r="J114" s="20"/>
      <c r="K114" s="20"/>
    </row>
    <row r="115" spans="6:11">
      <c r="F115" s="20"/>
      <c r="G115" s="20"/>
      <c r="H115" s="20"/>
      <c r="I115" s="20"/>
      <c r="J115" s="20"/>
      <c r="K115" s="20"/>
    </row>
    <row r="116" spans="6:11">
      <c r="F116" s="20"/>
      <c r="G116" s="20"/>
      <c r="H116" s="20"/>
      <c r="I116" s="20"/>
      <c r="J116" s="20"/>
      <c r="K116" s="20"/>
    </row>
    <row r="117" spans="6:11">
      <c r="F117" s="20"/>
      <c r="G117" s="20"/>
      <c r="H117" s="20"/>
      <c r="I117" s="20"/>
      <c r="J117" s="20"/>
      <c r="K117" s="20"/>
    </row>
    <row r="118" spans="6:11">
      <c r="F118" s="20"/>
      <c r="G118" s="20"/>
      <c r="H118" s="20"/>
      <c r="I118" s="20"/>
      <c r="J118" s="20"/>
      <c r="K118" s="20"/>
    </row>
    <row r="119" spans="6:11">
      <c r="F119" s="20"/>
      <c r="G119" s="20"/>
      <c r="H119" s="20"/>
      <c r="I119" s="20"/>
      <c r="J119" s="20"/>
      <c r="K119" s="20"/>
    </row>
    <row r="120" spans="6:11">
      <c r="F120" s="20"/>
      <c r="G120" s="20"/>
      <c r="H120" s="20"/>
      <c r="I120" s="20"/>
      <c r="J120" s="20"/>
      <c r="K120" s="20"/>
    </row>
    <row r="121" spans="6:11">
      <c r="F121" s="20"/>
      <c r="G121" s="20"/>
      <c r="H121" s="20"/>
      <c r="I121" s="20"/>
      <c r="J121" s="20"/>
      <c r="K121" s="20"/>
    </row>
    <row r="122" spans="6:11">
      <c r="F122" s="20"/>
      <c r="G122" s="20"/>
      <c r="H122" s="20"/>
      <c r="I122" s="20"/>
      <c r="J122" s="20"/>
      <c r="K122" s="20"/>
    </row>
    <row r="123" spans="6:11">
      <c r="F123" s="20"/>
      <c r="G123" s="20"/>
      <c r="H123" s="20"/>
      <c r="I123" s="20"/>
      <c r="J123" s="20"/>
      <c r="K123" s="20"/>
    </row>
    <row r="124" spans="6:11">
      <c r="F124" s="20"/>
      <c r="G124" s="20"/>
      <c r="H124" s="20"/>
      <c r="I124" s="20"/>
      <c r="J124" s="20"/>
      <c r="K124" s="20"/>
    </row>
    <row r="125" spans="6:11">
      <c r="F125" s="20"/>
      <c r="G125" s="20"/>
      <c r="H125" s="20"/>
      <c r="I125" s="20"/>
      <c r="J125" s="20"/>
      <c r="K125" s="20"/>
    </row>
    <row r="126" spans="6:11">
      <c r="F126" s="20"/>
      <c r="G126" s="20"/>
      <c r="H126" s="20"/>
      <c r="I126" s="20"/>
      <c r="J126" s="20"/>
      <c r="K126" s="20"/>
    </row>
    <row r="127" spans="6:11">
      <c r="F127" s="20"/>
      <c r="G127" s="20"/>
      <c r="H127" s="20"/>
      <c r="I127" s="20"/>
      <c r="J127" s="20"/>
      <c r="K127" s="20"/>
    </row>
    <row r="128" spans="6:11">
      <c r="F128" s="20"/>
      <c r="G128" s="20"/>
      <c r="H128" s="20"/>
      <c r="I128" s="20"/>
      <c r="J128" s="20"/>
      <c r="K128" s="20"/>
    </row>
    <row r="129" spans="6:11">
      <c r="F129" s="20"/>
      <c r="G129" s="20"/>
      <c r="H129" s="20"/>
      <c r="I129" s="20"/>
      <c r="J129" s="20"/>
      <c r="K129" s="20"/>
    </row>
    <row r="130" spans="6:11">
      <c r="F130" s="20"/>
      <c r="G130" s="20"/>
      <c r="H130" s="20"/>
      <c r="I130" s="20"/>
      <c r="J130" s="20"/>
      <c r="K130" s="20"/>
    </row>
    <row r="131" spans="6:11">
      <c r="F131" s="20"/>
      <c r="G131" s="20"/>
      <c r="H131" s="20"/>
      <c r="I131" s="20"/>
      <c r="J131" s="20"/>
      <c r="K131" s="20"/>
    </row>
    <row r="132" spans="6:11">
      <c r="F132" s="20"/>
      <c r="G132" s="20"/>
      <c r="H132" s="20"/>
      <c r="I132" s="20"/>
      <c r="J132" s="20"/>
      <c r="K132" s="20"/>
    </row>
    <row r="133" spans="6:11">
      <c r="F133" s="20"/>
      <c r="G133" s="20"/>
      <c r="H133" s="20"/>
      <c r="I133" s="20"/>
      <c r="J133" s="20"/>
      <c r="K133" s="20"/>
    </row>
    <row r="134" spans="6:11">
      <c r="F134" s="20"/>
      <c r="G134" s="20"/>
      <c r="H134" s="20"/>
      <c r="I134" s="20"/>
      <c r="J134" s="20"/>
      <c r="K134" s="20"/>
    </row>
    <row r="135" spans="6:11">
      <c r="F135" s="20"/>
      <c r="G135" s="20"/>
      <c r="H135" s="20"/>
      <c r="I135" s="20"/>
      <c r="J135" s="20"/>
      <c r="K135" s="20"/>
    </row>
    <row r="136" spans="6:11">
      <c r="F136" s="20"/>
      <c r="G136" s="20"/>
      <c r="H136" s="20"/>
      <c r="I136" s="20"/>
      <c r="J136" s="20"/>
      <c r="K136" s="20"/>
    </row>
    <row r="137" spans="6:11">
      <c r="F137" s="20"/>
      <c r="G137" s="20"/>
      <c r="H137" s="20"/>
      <c r="I137" s="20"/>
      <c r="J137" s="20"/>
      <c r="K137" s="20"/>
    </row>
    <row r="138" spans="6:11">
      <c r="F138" s="20"/>
      <c r="G138" s="20"/>
      <c r="H138" s="20"/>
      <c r="I138" s="20"/>
      <c r="J138" s="20"/>
      <c r="K138" s="20"/>
    </row>
    <row r="139" spans="6:11">
      <c r="F139" s="20"/>
      <c r="G139" s="20"/>
      <c r="H139" s="20"/>
      <c r="I139" s="20"/>
      <c r="J139" s="20"/>
      <c r="K139" s="20"/>
    </row>
    <row r="140" spans="6:11">
      <c r="F140" s="20"/>
      <c r="G140" s="20"/>
      <c r="H140" s="20"/>
      <c r="I140" s="20"/>
      <c r="J140" s="20"/>
      <c r="K140" s="20"/>
    </row>
    <row r="141" spans="6:11">
      <c r="F141" s="20"/>
      <c r="G141" s="20"/>
      <c r="H141" s="20"/>
      <c r="I141" s="20"/>
      <c r="J141" s="20"/>
      <c r="K141" s="20"/>
    </row>
    <row r="142" spans="6:11">
      <c r="F142" s="20"/>
      <c r="G142" s="20"/>
      <c r="H142" s="20"/>
      <c r="I142" s="20"/>
      <c r="J142" s="20"/>
      <c r="K142" s="20"/>
    </row>
    <row r="143" spans="6:11">
      <c r="F143" s="20"/>
      <c r="G143" s="20"/>
      <c r="H143" s="20"/>
      <c r="I143" s="20"/>
      <c r="J143" s="20"/>
      <c r="K143" s="20"/>
    </row>
    <row r="144" spans="6:11">
      <c r="F144" s="20"/>
      <c r="G144" s="20"/>
      <c r="H144" s="20"/>
      <c r="I144" s="20"/>
      <c r="J144" s="20"/>
      <c r="K144" s="20"/>
    </row>
    <row r="145" spans="6:11">
      <c r="F145" s="20"/>
      <c r="G145" s="20"/>
      <c r="H145" s="20"/>
      <c r="I145" s="20"/>
      <c r="J145" s="20"/>
      <c r="K145" s="20"/>
    </row>
    <row r="146" spans="6:11">
      <c r="F146" s="20"/>
      <c r="G146" s="20"/>
      <c r="H146" s="20"/>
      <c r="I146" s="20"/>
      <c r="J146" s="20"/>
      <c r="K146" s="20"/>
    </row>
    <row r="147" spans="6:11">
      <c r="F147" s="20"/>
      <c r="G147" s="20"/>
      <c r="H147" s="20"/>
      <c r="I147" s="20"/>
      <c r="J147" s="20"/>
      <c r="K147" s="20"/>
    </row>
    <row r="148" spans="6:11">
      <c r="F148" s="20"/>
      <c r="G148" s="20"/>
      <c r="H148" s="20"/>
      <c r="I148" s="20"/>
      <c r="J148" s="20"/>
      <c r="K148" s="20"/>
    </row>
    <row r="149" spans="6:11">
      <c r="F149" s="20"/>
      <c r="G149" s="20"/>
      <c r="H149" s="20"/>
      <c r="I149" s="20"/>
      <c r="J149" s="20"/>
      <c r="K149" s="20"/>
    </row>
    <row r="150" spans="6:11">
      <c r="F150" s="20"/>
      <c r="G150" s="20"/>
      <c r="H150" s="20"/>
      <c r="I150" s="20"/>
      <c r="J150" s="20"/>
      <c r="K150" s="20"/>
    </row>
    <row r="151" spans="6:11">
      <c r="F151" s="20"/>
      <c r="G151" s="20"/>
      <c r="H151" s="20"/>
      <c r="I151" s="20"/>
      <c r="J151" s="20"/>
      <c r="K151" s="20"/>
    </row>
    <row r="152" spans="6:11">
      <c r="F152" s="20"/>
      <c r="G152" s="20"/>
      <c r="H152" s="20"/>
      <c r="I152" s="20"/>
      <c r="J152" s="20"/>
      <c r="K152" s="20"/>
    </row>
    <row r="153" spans="6:11">
      <c r="F153" s="20"/>
      <c r="G153" s="20"/>
      <c r="H153" s="20"/>
      <c r="I153" s="20"/>
      <c r="J153" s="20"/>
      <c r="K153" s="20"/>
    </row>
    <row r="154" spans="6:11">
      <c r="F154" s="20"/>
      <c r="G154" s="20"/>
      <c r="H154" s="20"/>
      <c r="I154" s="20"/>
      <c r="J154" s="20"/>
      <c r="K154" s="20"/>
    </row>
    <row r="155" spans="6:11">
      <c r="F155" s="20"/>
      <c r="G155" s="20"/>
      <c r="H155" s="20"/>
      <c r="I155" s="20"/>
      <c r="J155" s="20"/>
      <c r="K155" s="20"/>
    </row>
    <row r="156" spans="6:11">
      <c r="F156" s="20"/>
      <c r="G156" s="20"/>
      <c r="H156" s="20"/>
      <c r="I156" s="20"/>
      <c r="J156" s="20"/>
      <c r="K156" s="20"/>
    </row>
    <row r="157" spans="6:11">
      <c r="F157" s="20"/>
      <c r="G157" s="20"/>
      <c r="H157" s="20"/>
      <c r="I157" s="20"/>
      <c r="J157" s="20"/>
      <c r="K157" s="20"/>
    </row>
    <row r="158" spans="6:11">
      <c r="F158" s="20"/>
      <c r="G158" s="20"/>
      <c r="H158" s="20"/>
      <c r="I158" s="20"/>
      <c r="J158" s="20"/>
      <c r="K158" s="20"/>
    </row>
    <row r="159" spans="6:11">
      <c r="F159" s="20"/>
      <c r="G159" s="20"/>
      <c r="H159" s="20"/>
      <c r="I159" s="20"/>
      <c r="J159" s="20"/>
      <c r="K159" s="20"/>
    </row>
    <row r="160" spans="6:11">
      <c r="F160" s="20"/>
      <c r="G160" s="20"/>
      <c r="H160" s="20"/>
      <c r="I160" s="20"/>
      <c r="J160" s="20"/>
      <c r="K160" s="20"/>
    </row>
    <row r="161" spans="6:11">
      <c r="F161" s="20"/>
      <c r="G161" s="20"/>
      <c r="H161" s="20"/>
      <c r="I161" s="20"/>
      <c r="J161" s="20"/>
      <c r="K161" s="20"/>
    </row>
    <row r="162" spans="6:11">
      <c r="F162" s="20"/>
      <c r="G162" s="20"/>
      <c r="H162" s="20"/>
      <c r="I162" s="20"/>
      <c r="J162" s="20"/>
      <c r="K162" s="20"/>
    </row>
    <row r="163" spans="6:11">
      <c r="F163" s="20"/>
      <c r="G163" s="20"/>
      <c r="H163" s="20"/>
      <c r="I163" s="20"/>
      <c r="J163" s="20"/>
      <c r="K163" s="20"/>
    </row>
    <row r="164" spans="6:11">
      <c r="F164" s="20"/>
      <c r="G164" s="20"/>
      <c r="H164" s="20"/>
      <c r="I164" s="20"/>
      <c r="J164" s="20"/>
      <c r="K164" s="20"/>
    </row>
    <row r="165" spans="6:11">
      <c r="F165" s="20"/>
      <c r="G165" s="20"/>
      <c r="H165" s="20"/>
      <c r="I165" s="20"/>
      <c r="J165" s="20"/>
      <c r="K165" s="20"/>
    </row>
    <row r="166" spans="6:11">
      <c r="F166" s="20"/>
      <c r="G166" s="20"/>
      <c r="H166" s="20"/>
      <c r="I166" s="20"/>
      <c r="J166" s="20"/>
      <c r="K166" s="20"/>
    </row>
    <row r="167" spans="6:11">
      <c r="F167" s="20"/>
      <c r="G167" s="20"/>
      <c r="H167" s="20"/>
      <c r="I167" s="20"/>
      <c r="J167" s="20"/>
      <c r="K167" s="20"/>
    </row>
    <row r="168" spans="6:11">
      <c r="F168" s="20"/>
      <c r="G168" s="20"/>
      <c r="H168" s="20"/>
      <c r="I168" s="20"/>
      <c r="J168" s="20"/>
      <c r="K168" s="20"/>
    </row>
    <row r="169" spans="6:11">
      <c r="F169" s="20"/>
      <c r="G169" s="20"/>
      <c r="H169" s="20"/>
      <c r="I169" s="20"/>
      <c r="J169" s="20"/>
      <c r="K169" s="20"/>
    </row>
    <row r="170" spans="6:11">
      <c r="F170" s="20"/>
      <c r="G170" s="20"/>
      <c r="H170" s="20"/>
      <c r="I170" s="20"/>
      <c r="J170" s="20"/>
      <c r="K170" s="20"/>
    </row>
    <row r="171" spans="6:11">
      <c r="F171" s="20"/>
      <c r="G171" s="20"/>
      <c r="H171" s="20"/>
      <c r="I171" s="20"/>
      <c r="J171" s="20"/>
      <c r="K171" s="20"/>
    </row>
    <row r="172" spans="6:11">
      <c r="F172" s="20"/>
      <c r="G172" s="20"/>
      <c r="H172" s="20"/>
      <c r="I172" s="20"/>
      <c r="J172" s="20"/>
      <c r="K172" s="20"/>
    </row>
    <row r="173" spans="6:11">
      <c r="F173" s="20"/>
      <c r="G173" s="20"/>
      <c r="H173" s="20"/>
      <c r="I173" s="20"/>
      <c r="J173" s="20"/>
      <c r="K173" s="20"/>
    </row>
    <row r="174" spans="6:11">
      <c r="F174" s="20"/>
      <c r="G174" s="20"/>
      <c r="H174" s="20"/>
      <c r="I174" s="20"/>
      <c r="J174" s="20"/>
      <c r="K174" s="20"/>
    </row>
    <row r="175" spans="6:11">
      <c r="F175" s="20"/>
      <c r="G175" s="20"/>
      <c r="H175" s="20"/>
      <c r="I175" s="20"/>
      <c r="J175" s="20"/>
      <c r="K175" s="20"/>
    </row>
    <row r="176" spans="6:11">
      <c r="F176" s="20"/>
      <c r="G176" s="20"/>
      <c r="H176" s="20"/>
      <c r="I176" s="20"/>
      <c r="J176" s="20"/>
      <c r="K176" s="20"/>
    </row>
    <row r="177" spans="6:11">
      <c r="F177" s="20"/>
      <c r="G177" s="20"/>
      <c r="H177" s="20"/>
      <c r="I177" s="20"/>
      <c r="J177" s="20"/>
      <c r="K177" s="20"/>
    </row>
    <row r="178" spans="6:11">
      <c r="F178" s="20"/>
      <c r="G178" s="20"/>
      <c r="H178" s="20"/>
      <c r="I178" s="20"/>
      <c r="J178" s="20"/>
      <c r="K178" s="20"/>
    </row>
    <row r="179" spans="6:11">
      <c r="F179" s="20"/>
      <c r="G179" s="20"/>
      <c r="H179" s="20"/>
      <c r="I179" s="20"/>
      <c r="J179" s="20"/>
      <c r="K179" s="20"/>
    </row>
    <row r="180" spans="6:11">
      <c r="F180" s="20"/>
      <c r="G180" s="20"/>
      <c r="H180" s="20"/>
      <c r="I180" s="20"/>
      <c r="J180" s="20"/>
      <c r="K180" s="20"/>
    </row>
    <row r="181" spans="6:11">
      <c r="F181" s="20"/>
      <c r="G181" s="20"/>
      <c r="H181" s="20"/>
      <c r="I181" s="20"/>
      <c r="J181" s="20"/>
      <c r="K181" s="20"/>
    </row>
    <row r="182" spans="6:11">
      <c r="F182" s="20"/>
      <c r="G182" s="20"/>
      <c r="H182" s="20"/>
      <c r="I182" s="20"/>
      <c r="J182" s="20"/>
      <c r="K182" s="20"/>
    </row>
    <row r="183" spans="6:11">
      <c r="F183" s="20"/>
      <c r="G183" s="20"/>
      <c r="H183" s="20"/>
      <c r="I183" s="20"/>
      <c r="J183" s="20"/>
      <c r="K183" s="20"/>
    </row>
    <row r="184" spans="6:11">
      <c r="F184" s="20"/>
      <c r="G184" s="20"/>
      <c r="H184" s="20"/>
      <c r="I184" s="20"/>
      <c r="J184" s="20"/>
      <c r="K184" s="20"/>
    </row>
    <row r="185" spans="6:11">
      <c r="F185" s="20"/>
      <c r="G185" s="20"/>
      <c r="H185" s="20"/>
      <c r="I185" s="20"/>
      <c r="J185" s="20"/>
      <c r="K185" s="20"/>
    </row>
    <row r="186" spans="6:11">
      <c r="F186" s="20"/>
      <c r="G186" s="20"/>
      <c r="H186" s="20"/>
      <c r="I186" s="20"/>
      <c r="J186" s="20"/>
      <c r="K186" s="20"/>
    </row>
    <row r="187" spans="6:11">
      <c r="F187" s="20"/>
      <c r="G187" s="20"/>
      <c r="H187" s="20"/>
      <c r="I187" s="20"/>
      <c r="J187" s="20"/>
      <c r="K187" s="20"/>
    </row>
    <row r="188" spans="6:11">
      <c r="F188" s="20"/>
      <c r="G188" s="20"/>
      <c r="H188" s="20"/>
      <c r="I188" s="20"/>
      <c r="J188" s="20"/>
      <c r="K188" s="20"/>
    </row>
  </sheetData>
  <sheetProtection password="CF7A" sheet="1" objects="1" scenarios="1"/>
  <mergeCells count="10">
    <mergeCell ref="B1:E1"/>
    <mergeCell ref="B2:E2"/>
    <mergeCell ref="B3:E3"/>
    <mergeCell ref="A3:A6"/>
    <mergeCell ref="A62:A65"/>
    <mergeCell ref="B4:B6"/>
    <mergeCell ref="B33:B34"/>
    <mergeCell ref="C4:C6"/>
    <mergeCell ref="D4:D6"/>
    <mergeCell ref="E4:E6"/>
  </mergeCells>
  <printOptions horizontalCentered="1"/>
  <pageMargins left="0.1" right="0.1" top="0.5" bottom="0.45" header="0" footer="0.1"/>
  <pageSetup paperSize="9" fitToHeight="0" orientation="portrait" r:id="rId1"/>
  <headerFooter>
    <oddFooter>&amp;C
………………………………………………………………………………………
Signature and the Official Seal of the Head of the Institution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election activeCell="B11" sqref="B11"/>
    </sheetView>
  </sheetViews>
  <sheetFormatPr defaultColWidth="16.88671875" defaultRowHeight="15" customHeight="1"/>
  <cols>
    <col min="1" max="1" width="5.33203125" customWidth="1"/>
    <col min="2" max="2" width="65.6640625" customWidth="1"/>
    <col min="3" max="3" width="25.109375" customWidth="1"/>
    <col min="4" max="4" width="18.33203125" customWidth="1"/>
    <col min="5" max="5" width="32.33203125" customWidth="1"/>
    <col min="6" max="16" width="8.88671875" customWidth="1"/>
  </cols>
  <sheetData>
    <row r="1" spans="1:16" ht="20.25" customHeight="1">
      <c r="A1" s="32"/>
      <c r="B1" s="33" t="s">
        <v>202</v>
      </c>
      <c r="C1" s="33" t="s">
        <v>203</v>
      </c>
      <c r="D1" s="34" t="s">
        <v>204</v>
      </c>
      <c r="E1" s="35" t="s">
        <v>205</v>
      </c>
      <c r="F1" s="36"/>
      <c r="G1" s="36"/>
      <c r="H1" s="36"/>
      <c r="I1" s="36"/>
      <c r="J1" s="36"/>
      <c r="K1" s="36"/>
      <c r="L1" s="36"/>
      <c r="M1" s="36"/>
      <c r="N1" s="36"/>
      <c r="O1" s="36"/>
      <c r="P1" s="36"/>
    </row>
    <row r="2" spans="1:16" ht="45.75" customHeight="1">
      <c r="A2" s="448">
        <v>3</v>
      </c>
      <c r="B2" s="451" t="s">
        <v>206</v>
      </c>
      <c r="C2" s="454" t="s">
        <v>207</v>
      </c>
      <c r="D2" s="455" t="s">
        <v>208</v>
      </c>
      <c r="E2" s="39" t="s">
        <v>209</v>
      </c>
      <c r="F2" s="36"/>
      <c r="G2" s="36"/>
      <c r="H2" s="36"/>
      <c r="I2" s="36"/>
      <c r="J2" s="36"/>
      <c r="K2" s="36"/>
      <c r="L2" s="36"/>
      <c r="M2" s="36"/>
      <c r="N2" s="36"/>
      <c r="O2" s="36"/>
      <c r="P2" s="36"/>
    </row>
    <row r="3" spans="1:16" ht="45" customHeight="1">
      <c r="A3" s="449"/>
      <c r="B3" s="452"/>
      <c r="C3" s="452"/>
      <c r="D3" s="456"/>
      <c r="E3" s="39" t="s">
        <v>209</v>
      </c>
      <c r="F3" s="36"/>
      <c r="G3" s="36"/>
      <c r="H3" s="36"/>
      <c r="I3" s="36"/>
      <c r="J3" s="36"/>
      <c r="K3" s="36"/>
      <c r="L3" s="36"/>
      <c r="M3" s="36"/>
      <c r="N3" s="36"/>
      <c r="O3" s="36"/>
      <c r="P3" s="36"/>
    </row>
    <row r="4" spans="1:16" ht="36" customHeight="1">
      <c r="A4" s="450"/>
      <c r="B4" s="453"/>
      <c r="C4" s="453"/>
      <c r="D4" s="457"/>
      <c r="E4" s="39" t="s">
        <v>210</v>
      </c>
      <c r="F4" s="36"/>
      <c r="G4" s="36"/>
      <c r="H4" s="36"/>
      <c r="I4" s="36"/>
      <c r="J4" s="36"/>
      <c r="K4" s="36"/>
      <c r="L4" s="36"/>
      <c r="M4" s="36"/>
      <c r="N4" s="36"/>
      <c r="O4" s="36"/>
      <c r="P4" s="36"/>
    </row>
    <row r="5" spans="1:16" ht="21.75" customHeight="1">
      <c r="A5" s="40">
        <v>4</v>
      </c>
      <c r="B5" s="41" t="s">
        <v>211</v>
      </c>
      <c r="C5" s="42" t="str">
        <f>'Detailed Budget'!B60</f>
        <v>Food Budget Status</v>
      </c>
      <c r="D5" s="43" t="str">
        <f>'Detailed Budget'!C60</f>
        <v>OK</v>
      </c>
      <c r="E5" s="44"/>
      <c r="F5" s="36"/>
      <c r="G5" s="36"/>
      <c r="H5" s="36"/>
      <c r="I5" s="36"/>
      <c r="J5" s="36"/>
      <c r="K5" s="36"/>
      <c r="L5" s="36"/>
      <c r="M5" s="36"/>
      <c r="N5" s="36"/>
      <c r="O5" s="36"/>
      <c r="P5" s="36"/>
    </row>
    <row r="6" spans="1:16" ht="20.25" customHeight="1">
      <c r="A6" s="40">
        <v>5</v>
      </c>
      <c r="B6" s="41" t="s">
        <v>212</v>
      </c>
      <c r="C6" s="41">
        <f>'Detailed Budget'!A22</f>
        <v>0</v>
      </c>
      <c r="D6" s="45">
        <f>'Detailed Budget'!B22</f>
        <v>0</v>
      </c>
      <c r="E6" s="44"/>
      <c r="F6" s="36"/>
      <c r="G6" s="36"/>
      <c r="H6" s="36"/>
      <c r="I6" s="36"/>
      <c r="J6" s="36"/>
      <c r="K6" s="36"/>
      <c r="L6" s="36"/>
      <c r="M6" s="36"/>
      <c r="N6" s="36"/>
      <c r="O6" s="36"/>
      <c r="P6" s="36"/>
    </row>
    <row r="7" spans="1:16" ht="30" customHeight="1">
      <c r="A7" s="40">
        <v>6</v>
      </c>
      <c r="B7" s="46" t="s">
        <v>213</v>
      </c>
      <c r="C7" s="41" t="s">
        <v>214</v>
      </c>
      <c r="D7" s="47" t="s">
        <v>208</v>
      </c>
      <c r="E7" s="39" t="s">
        <v>215</v>
      </c>
      <c r="F7" s="36"/>
      <c r="G7" s="36"/>
      <c r="H7" s="36"/>
      <c r="I7" s="36"/>
      <c r="J7" s="36"/>
      <c r="K7" s="36"/>
      <c r="L7" s="36"/>
      <c r="M7" s="36"/>
      <c r="N7" s="36"/>
      <c r="O7" s="36"/>
      <c r="P7" s="36"/>
    </row>
    <row r="8" spans="1:16" ht="45" customHeight="1">
      <c r="A8" s="40">
        <v>7</v>
      </c>
      <c r="B8" s="46" t="s">
        <v>216</v>
      </c>
      <c r="C8" s="41" t="s">
        <v>217</v>
      </c>
      <c r="D8" s="47" t="s">
        <v>208</v>
      </c>
      <c r="E8" s="39" t="s">
        <v>218</v>
      </c>
      <c r="F8" s="36"/>
      <c r="G8" s="36"/>
      <c r="H8" s="36"/>
      <c r="I8" s="36"/>
      <c r="J8" s="36"/>
      <c r="K8" s="36"/>
      <c r="L8" s="36"/>
      <c r="M8" s="36"/>
      <c r="N8" s="36"/>
      <c r="O8" s="36"/>
      <c r="P8" s="36"/>
    </row>
    <row r="9" spans="1:16" ht="30" customHeight="1">
      <c r="A9" s="40">
        <v>8</v>
      </c>
      <c r="B9" s="46" t="s">
        <v>219</v>
      </c>
      <c r="C9" s="41" t="s">
        <v>220</v>
      </c>
      <c r="D9" s="47" t="s">
        <v>208</v>
      </c>
      <c r="E9" s="39" t="s">
        <v>221</v>
      </c>
      <c r="F9" s="36"/>
      <c r="G9" s="36"/>
      <c r="H9" s="36"/>
      <c r="I9" s="36"/>
      <c r="J9" s="36"/>
      <c r="K9" s="36"/>
      <c r="L9" s="36"/>
      <c r="M9" s="36"/>
      <c r="N9" s="36"/>
      <c r="O9" s="36"/>
      <c r="P9" s="36"/>
    </row>
    <row r="10" spans="1:16" ht="11.25" customHeight="1">
      <c r="A10" s="48">
        <v>9</v>
      </c>
      <c r="B10" s="37" t="s">
        <v>222</v>
      </c>
      <c r="C10" s="37" t="s">
        <v>223</v>
      </c>
      <c r="D10" s="38" t="s">
        <v>208</v>
      </c>
      <c r="E10" s="49" t="s">
        <v>224</v>
      </c>
    </row>
    <row r="11" spans="1:16" ht="11.25" customHeight="1">
      <c r="B11" s="50" t="s">
        <v>225</v>
      </c>
      <c r="C11" s="458"/>
      <c r="D11" s="459"/>
      <c r="E11" s="460"/>
    </row>
    <row r="12" spans="1:16" ht="36" customHeight="1">
      <c r="B12" s="51" t="s">
        <v>226</v>
      </c>
      <c r="C12" s="461" t="s">
        <v>227</v>
      </c>
      <c r="D12" s="462"/>
      <c r="E12" s="463"/>
    </row>
    <row r="13" spans="1:16" ht="42.65" customHeight="1">
      <c r="B13" s="51" t="s">
        <v>228</v>
      </c>
      <c r="C13" s="461" t="s">
        <v>229</v>
      </c>
      <c r="D13" s="462"/>
      <c r="E13" s="463"/>
    </row>
    <row r="14" spans="1:16" ht="45.9" customHeight="1">
      <c r="B14" s="51" t="s">
        <v>230</v>
      </c>
      <c r="C14" s="461" t="s">
        <v>231</v>
      </c>
      <c r="D14" s="462"/>
      <c r="E14" s="463"/>
    </row>
    <row r="15" spans="1:16" ht="43.5" customHeight="1">
      <c r="B15" s="51" t="s">
        <v>232</v>
      </c>
      <c r="C15" s="461" t="s">
        <v>233</v>
      </c>
      <c r="D15" s="462"/>
      <c r="E15" s="463"/>
    </row>
    <row r="16" spans="1:16" ht="36" customHeight="1">
      <c r="B16" s="52" t="s">
        <v>234</v>
      </c>
      <c r="C16" s="445" t="s">
        <v>235</v>
      </c>
      <c r="D16" s="446"/>
      <c r="E16" s="447"/>
    </row>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sheetData>
  <mergeCells count="10">
    <mergeCell ref="C16:E16"/>
    <mergeCell ref="A2:A4"/>
    <mergeCell ref="B2:B4"/>
    <mergeCell ref="C2:C4"/>
    <mergeCell ref="D2:D4"/>
    <mergeCell ref="C11:E11"/>
    <mergeCell ref="C12:E12"/>
    <mergeCell ref="C13:E13"/>
    <mergeCell ref="C14:E14"/>
    <mergeCell ref="C15:E15"/>
  </mergeCells>
  <pageMargins left="0.7" right="0.7" top="0.75" bottom="0.75" header="0" footer="0"/>
  <pageSetup paperSize="9"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workbookViewId="0">
      <selection activeCell="M14" sqref="M14"/>
    </sheetView>
  </sheetViews>
  <sheetFormatPr defaultColWidth="16.88671875" defaultRowHeight="15" customHeight="1"/>
  <cols>
    <col min="1" max="1" width="8.88671875" customWidth="1"/>
    <col min="2" max="2" width="10.33203125" customWidth="1"/>
    <col min="3" max="3" width="8.88671875" customWidth="1"/>
    <col min="4" max="4" width="10.109375" customWidth="1"/>
    <col min="5" max="5" width="11.88671875" customWidth="1"/>
    <col min="6" max="6" width="9.109375" customWidth="1"/>
    <col min="7" max="7" width="10.88671875" customWidth="1"/>
    <col min="8" max="8" width="9.109375" customWidth="1"/>
    <col min="9" max="11" width="8.88671875" customWidth="1"/>
  </cols>
  <sheetData>
    <row r="1" spans="1:16" ht="11.25" customHeight="1">
      <c r="A1" s="20"/>
      <c r="B1" s="20"/>
      <c r="C1" s="20"/>
      <c r="D1" s="20"/>
      <c r="E1" s="20"/>
      <c r="F1" s="20"/>
      <c r="G1" s="20"/>
      <c r="H1" s="20"/>
      <c r="I1" s="20"/>
      <c r="J1" s="20"/>
      <c r="K1" s="20"/>
    </row>
    <row r="2" spans="1:16" ht="11.25" customHeight="1">
      <c r="A2" s="20"/>
      <c r="B2" s="20"/>
      <c r="C2" s="20"/>
      <c r="D2" s="20"/>
      <c r="E2" s="20"/>
      <c r="F2" s="20"/>
      <c r="G2" s="20"/>
      <c r="H2" s="20"/>
      <c r="I2" s="20"/>
      <c r="J2" s="20"/>
      <c r="K2" s="20"/>
    </row>
    <row r="3" spans="1:16" ht="11.25" customHeight="1">
      <c r="A3" s="20"/>
      <c r="B3" s="20"/>
      <c r="C3" s="20"/>
      <c r="D3" s="20"/>
      <c r="E3" s="20"/>
      <c r="F3" s="20"/>
      <c r="G3" s="20"/>
      <c r="H3" s="20"/>
      <c r="I3" s="20"/>
      <c r="J3" s="20"/>
      <c r="K3" s="20"/>
    </row>
    <row r="4" spans="1:16" ht="15.5">
      <c r="A4" s="21" t="s">
        <v>236</v>
      </c>
      <c r="B4" s="20"/>
      <c r="C4" s="20"/>
      <c r="D4" s="20"/>
      <c r="E4" s="20"/>
      <c r="F4" s="20"/>
      <c r="G4" s="22" t="s">
        <v>237</v>
      </c>
      <c r="H4" s="468">
        <f>'Training Proposal'!F16</f>
        <v>0</v>
      </c>
      <c r="I4" s="469"/>
      <c r="J4" s="470"/>
      <c r="K4" s="20"/>
    </row>
    <row r="5" spans="1:16" ht="15.5">
      <c r="A5" s="21" t="s">
        <v>238</v>
      </c>
      <c r="B5" s="20"/>
      <c r="C5" s="20"/>
      <c r="D5" s="20"/>
      <c r="E5" s="20"/>
      <c r="F5" s="20"/>
      <c r="G5" s="20"/>
      <c r="H5" s="20"/>
      <c r="I5" s="20"/>
      <c r="J5" s="20"/>
      <c r="K5" s="20"/>
    </row>
    <row r="6" spans="1:16" ht="15.5">
      <c r="A6" s="21" t="s">
        <v>239</v>
      </c>
      <c r="B6" s="20"/>
      <c r="C6" s="20"/>
      <c r="D6" s="20"/>
      <c r="E6" s="20"/>
      <c r="F6" s="20"/>
      <c r="G6" s="20"/>
      <c r="H6" s="20"/>
      <c r="I6" s="20"/>
      <c r="J6" s="20"/>
      <c r="K6" s="20"/>
    </row>
    <row r="7" spans="1:16" ht="15.5">
      <c r="A7" s="21" t="s">
        <v>240</v>
      </c>
      <c r="B7" s="20"/>
      <c r="C7" s="20"/>
      <c r="D7" s="20"/>
      <c r="E7" s="20"/>
      <c r="F7" s="20"/>
      <c r="G7" s="20"/>
      <c r="H7" s="20"/>
      <c r="I7" s="20"/>
      <c r="J7" s="20"/>
      <c r="K7" s="20"/>
    </row>
    <row r="8" spans="1:16" ht="15.5">
      <c r="A8" s="21" t="s">
        <v>241</v>
      </c>
      <c r="B8" s="20"/>
      <c r="C8" s="20"/>
      <c r="D8" s="20"/>
      <c r="E8" s="20"/>
      <c r="F8" s="20"/>
      <c r="G8" s="20"/>
      <c r="H8" s="20"/>
      <c r="I8" s="20"/>
      <c r="J8" s="20"/>
      <c r="K8" s="20"/>
    </row>
    <row r="9" spans="1:16" ht="21" customHeight="1">
      <c r="A9" s="21" t="s">
        <v>242</v>
      </c>
      <c r="B9" s="20"/>
      <c r="C9" s="20"/>
      <c r="D9" s="20"/>
      <c r="E9" s="20"/>
      <c r="F9" s="20"/>
      <c r="G9" s="20"/>
      <c r="H9" s="20"/>
      <c r="I9" s="20"/>
      <c r="J9" s="20"/>
      <c r="K9" s="20"/>
    </row>
    <row r="10" spans="1:16" ht="15.5">
      <c r="A10" s="21"/>
      <c r="B10" s="20"/>
      <c r="C10" s="20"/>
      <c r="D10" s="20"/>
      <c r="E10" s="20"/>
      <c r="F10" s="20"/>
      <c r="G10" s="20"/>
      <c r="H10" s="20"/>
      <c r="I10" s="20"/>
      <c r="J10" s="20"/>
      <c r="K10" s="20"/>
      <c r="P10" s="31" t="s">
        <v>38</v>
      </c>
    </row>
    <row r="11" spans="1:16" ht="15.5">
      <c r="A11" s="21" t="s">
        <v>243</v>
      </c>
      <c r="B11" s="20"/>
      <c r="C11" s="20"/>
      <c r="D11" s="20"/>
      <c r="E11" s="20"/>
      <c r="F11" s="20"/>
      <c r="G11" s="20"/>
      <c r="H11" s="20"/>
      <c r="I11" s="20"/>
      <c r="J11" s="20"/>
      <c r="K11" s="20"/>
    </row>
    <row r="12" spans="1:16" ht="15.5">
      <c r="A12" s="21">
        <f>'Training Proposal'!B32</f>
        <v>0</v>
      </c>
      <c r="B12" s="20"/>
      <c r="C12" s="20"/>
      <c r="D12" s="20"/>
      <c r="E12" s="20"/>
      <c r="F12" s="20"/>
      <c r="G12" s="20"/>
      <c r="H12" s="20"/>
      <c r="I12" s="20"/>
      <c r="J12" s="20"/>
      <c r="K12" s="20"/>
    </row>
    <row r="13" spans="1:16" ht="11.25" customHeight="1">
      <c r="A13" s="20"/>
      <c r="B13" s="20"/>
      <c r="C13" s="20"/>
      <c r="D13" s="20"/>
      <c r="E13" s="20"/>
      <c r="F13" s="20"/>
      <c r="G13" s="20"/>
      <c r="H13" s="20"/>
      <c r="I13" s="20"/>
      <c r="J13" s="20"/>
      <c r="K13" s="20"/>
    </row>
    <row r="14" spans="1:16" ht="15.5">
      <c r="A14" s="23" t="s">
        <v>244</v>
      </c>
      <c r="B14" s="21"/>
      <c r="C14" s="21"/>
      <c r="D14" s="21"/>
      <c r="E14" s="21"/>
      <c r="F14" s="21"/>
      <c r="G14" s="21"/>
      <c r="H14" s="21"/>
      <c r="I14" s="21"/>
      <c r="J14" s="21"/>
      <c r="K14" s="20"/>
    </row>
    <row r="15" spans="1:16" ht="35.25" customHeight="1">
      <c r="A15" s="24" t="s">
        <v>245</v>
      </c>
      <c r="B15" s="21"/>
      <c r="C15" s="21"/>
      <c r="D15" s="21"/>
      <c r="E15" s="471">
        <f>'Training Proposal'!B33</f>
        <v>0</v>
      </c>
      <c r="F15" s="467"/>
      <c r="G15" s="467"/>
      <c r="H15" s="467"/>
      <c r="I15" s="467"/>
      <c r="J15" s="467"/>
      <c r="K15" s="20"/>
    </row>
    <row r="16" spans="1:16" ht="5.25" customHeight="1">
      <c r="A16" s="23" t="s">
        <v>246</v>
      </c>
      <c r="B16" s="21"/>
      <c r="C16" s="21"/>
      <c r="D16" s="21"/>
      <c r="E16" s="21"/>
      <c r="F16" s="21"/>
      <c r="G16" s="21"/>
      <c r="H16" s="21"/>
      <c r="I16" s="21"/>
      <c r="J16" s="21"/>
      <c r="K16" s="20"/>
    </row>
    <row r="17" spans="1:11" ht="11.25" customHeight="1">
      <c r="A17" s="21"/>
      <c r="B17" s="21"/>
      <c r="C17" s="21"/>
      <c r="D17" s="21"/>
      <c r="E17" s="21"/>
      <c r="F17" s="21"/>
      <c r="G17" s="21"/>
      <c r="H17" s="21"/>
      <c r="I17" s="21"/>
      <c r="J17" s="21"/>
      <c r="K17" s="20"/>
    </row>
    <row r="18" spans="1:11" ht="15.5">
      <c r="A18" s="21" t="s">
        <v>247</v>
      </c>
      <c r="B18" s="21"/>
      <c r="C18" s="21"/>
      <c r="D18" s="21"/>
      <c r="E18" s="21"/>
      <c r="F18" s="21"/>
      <c r="G18" s="21"/>
      <c r="H18" s="472">
        <f>'Training Proposal'!B30</f>
        <v>0</v>
      </c>
      <c r="I18" s="467"/>
      <c r="J18" s="21"/>
      <c r="K18" s="20"/>
    </row>
    <row r="19" spans="1:11" ht="11.25" customHeight="1">
      <c r="A19" s="21"/>
      <c r="B19" s="21"/>
      <c r="C19" s="21"/>
      <c r="D19" s="21"/>
      <c r="E19" s="21"/>
      <c r="F19" s="21"/>
      <c r="G19" s="21"/>
      <c r="H19" s="21"/>
      <c r="I19" s="21"/>
      <c r="J19" s="21"/>
      <c r="K19" s="20"/>
    </row>
    <row r="20" spans="1:11" ht="35.25" customHeight="1">
      <c r="A20" s="466" t="s">
        <v>248</v>
      </c>
      <c r="B20" s="467"/>
      <c r="C20" s="467"/>
      <c r="D20" s="467"/>
      <c r="E20" s="467"/>
      <c r="F20" s="467"/>
      <c r="G20" s="467"/>
      <c r="H20" s="467"/>
      <c r="I20" s="467"/>
      <c r="J20" s="467"/>
      <c r="K20" s="20"/>
    </row>
    <row r="21" spans="1:11" ht="15.75" customHeight="1">
      <c r="A21" s="25"/>
      <c r="B21" s="473" t="s">
        <v>249</v>
      </c>
      <c r="C21" s="473"/>
      <c r="D21" s="473"/>
      <c r="E21" s="473"/>
      <c r="F21" s="474">
        <f>'Detailed Budget'!E12</f>
        <v>0</v>
      </c>
      <c r="G21" s="474"/>
      <c r="H21" s="474"/>
      <c r="I21" s="27" t="s">
        <v>250</v>
      </c>
      <c r="J21" s="25"/>
      <c r="K21" s="20"/>
    </row>
    <row r="22" spans="1:11" ht="18" customHeight="1">
      <c r="A22" s="25"/>
      <c r="B22" s="464" t="s">
        <v>251</v>
      </c>
      <c r="C22" s="464"/>
      <c r="D22" s="464"/>
      <c r="E22" s="464"/>
      <c r="F22" s="464"/>
      <c r="G22" s="27"/>
      <c r="H22" s="25"/>
      <c r="I22" s="25"/>
      <c r="J22" s="25"/>
      <c r="K22" s="20"/>
    </row>
    <row r="23" spans="1:11" ht="19.5" customHeight="1">
      <c r="A23" s="25"/>
      <c r="B23" s="28" t="s">
        <v>252</v>
      </c>
      <c r="C23" s="29"/>
      <c r="D23" s="29"/>
      <c r="E23" s="30"/>
      <c r="F23" s="465">
        <f>F21*G22</f>
        <v>0</v>
      </c>
      <c r="G23" s="465"/>
      <c r="H23" s="465"/>
      <c r="I23" s="465"/>
      <c r="J23" s="25"/>
      <c r="K23" s="20"/>
    </row>
    <row r="24" spans="1:11" ht="9" customHeight="1">
      <c r="A24" s="21"/>
      <c r="B24" s="21"/>
      <c r="C24" s="21"/>
      <c r="D24" s="21"/>
      <c r="E24" s="21"/>
      <c r="F24" s="21"/>
      <c r="G24" s="21"/>
      <c r="H24" s="21"/>
      <c r="I24" s="21"/>
      <c r="J24" s="21"/>
      <c r="K24" s="20"/>
    </row>
    <row r="25" spans="1:11" ht="50.25" customHeight="1">
      <c r="A25" s="466" t="s">
        <v>253</v>
      </c>
      <c r="B25" s="467"/>
      <c r="C25" s="467"/>
      <c r="D25" s="467"/>
      <c r="E25" s="467"/>
      <c r="F25" s="467"/>
      <c r="G25" s="467"/>
      <c r="H25" s="467"/>
      <c r="I25" s="467"/>
      <c r="J25" s="467"/>
      <c r="K25" s="20"/>
    </row>
    <row r="26" spans="1:11" ht="11.25" customHeight="1">
      <c r="A26" s="21"/>
      <c r="B26" s="21"/>
      <c r="C26" s="21"/>
      <c r="D26" s="21"/>
      <c r="E26" s="21"/>
      <c r="F26" s="21"/>
      <c r="G26" s="21"/>
      <c r="H26" s="21"/>
      <c r="I26" s="21"/>
      <c r="J26" s="21"/>
      <c r="K26" s="20"/>
    </row>
    <row r="27" spans="1:11" ht="36" customHeight="1">
      <c r="A27" s="466" t="s">
        <v>254</v>
      </c>
      <c r="B27" s="467"/>
      <c r="C27" s="467"/>
      <c r="D27" s="467"/>
      <c r="E27" s="467"/>
      <c r="F27" s="467"/>
      <c r="G27" s="467"/>
      <c r="H27" s="467"/>
      <c r="I27" s="467"/>
      <c r="J27" s="467"/>
      <c r="K27" s="20"/>
    </row>
    <row r="28" spans="1:11" ht="15.5">
      <c r="A28" s="213" t="s">
        <v>255</v>
      </c>
      <c r="B28" s="21" t="s">
        <v>256</v>
      </c>
      <c r="C28" s="21"/>
      <c r="D28" s="21"/>
      <c r="E28" s="21"/>
      <c r="F28" s="21"/>
      <c r="G28" s="21"/>
      <c r="H28" s="21"/>
      <c r="I28" s="21"/>
      <c r="J28" s="21"/>
      <c r="K28" s="20"/>
    </row>
    <row r="29" spans="1:11" ht="15.5">
      <c r="A29" s="213" t="s">
        <v>257</v>
      </c>
      <c r="B29" s="21" t="s">
        <v>258</v>
      </c>
      <c r="C29" s="21"/>
      <c r="D29" s="21"/>
      <c r="E29" s="21"/>
      <c r="F29" s="21"/>
      <c r="G29" s="21"/>
      <c r="H29" s="21"/>
      <c r="I29" s="21"/>
      <c r="J29" s="21"/>
      <c r="K29" s="20"/>
    </row>
    <row r="30" spans="1:11" ht="15.5">
      <c r="A30" s="213" t="s">
        <v>259</v>
      </c>
      <c r="B30" s="21" t="s">
        <v>260</v>
      </c>
      <c r="C30" s="21"/>
      <c r="D30" s="21"/>
      <c r="E30" s="21"/>
      <c r="F30" s="21"/>
      <c r="G30" s="21"/>
      <c r="H30" s="21"/>
      <c r="I30" s="21"/>
      <c r="J30" s="21"/>
      <c r="K30" s="20"/>
    </row>
    <row r="31" spans="1:11" ht="11.25" customHeight="1">
      <c r="A31" s="21"/>
      <c r="B31" s="21"/>
      <c r="C31" s="21"/>
      <c r="D31" s="21"/>
      <c r="E31" s="21"/>
      <c r="F31" s="21"/>
      <c r="G31" s="21"/>
      <c r="H31" s="21"/>
      <c r="I31" s="21"/>
      <c r="J31" s="21"/>
      <c r="K31" s="20"/>
    </row>
    <row r="32" spans="1:11" ht="11.25" customHeight="1">
      <c r="A32" s="21"/>
      <c r="B32" s="21"/>
      <c r="C32" s="21"/>
      <c r="D32" s="21"/>
      <c r="E32" s="21"/>
      <c r="F32" s="21"/>
      <c r="G32" s="21"/>
      <c r="H32" s="21"/>
      <c r="I32" s="21"/>
      <c r="J32" s="21"/>
      <c r="K32" s="20"/>
    </row>
    <row r="33" spans="1:11" ht="11.25" customHeight="1">
      <c r="A33" s="21"/>
      <c r="B33" s="21"/>
      <c r="C33" s="21"/>
      <c r="D33" s="21"/>
      <c r="E33" s="21"/>
      <c r="F33" s="21"/>
      <c r="G33" s="21"/>
      <c r="H33" s="21"/>
      <c r="I33" s="21"/>
      <c r="J33" s="21"/>
      <c r="K33" s="20"/>
    </row>
    <row r="34" spans="1:11" ht="11.25" customHeight="1">
      <c r="A34" s="21" t="s">
        <v>261</v>
      </c>
      <c r="B34" s="21"/>
      <c r="C34" s="21"/>
      <c r="D34" s="21"/>
      <c r="E34" s="21"/>
      <c r="F34" s="21"/>
      <c r="G34" s="21"/>
      <c r="H34" s="21"/>
      <c r="I34" s="21"/>
      <c r="J34" s="21"/>
      <c r="K34" s="20"/>
    </row>
    <row r="35" spans="1:11" ht="15.5">
      <c r="A35" s="23" t="s">
        <v>262</v>
      </c>
      <c r="B35" s="21"/>
      <c r="C35" s="21"/>
      <c r="D35" s="21"/>
      <c r="E35" s="21"/>
      <c r="F35" s="21"/>
      <c r="G35" s="21"/>
      <c r="H35" s="21"/>
      <c r="I35" s="21"/>
      <c r="J35" s="21"/>
      <c r="K35" s="20"/>
    </row>
    <row r="36" spans="1:11" ht="15.5">
      <c r="A36" s="23" t="s">
        <v>263</v>
      </c>
      <c r="B36" s="21"/>
      <c r="C36" s="21"/>
      <c r="D36" s="21"/>
      <c r="E36" s="21"/>
      <c r="F36" s="21"/>
      <c r="G36" s="21"/>
      <c r="H36" s="21"/>
      <c r="I36" s="21"/>
      <c r="J36" s="21"/>
      <c r="K36" s="20"/>
    </row>
    <row r="37" spans="1:11" ht="15.5">
      <c r="A37" s="23" t="s">
        <v>264</v>
      </c>
      <c r="B37" s="21"/>
      <c r="C37" s="21"/>
      <c r="D37" s="21"/>
      <c r="E37" s="21"/>
      <c r="F37" s="21"/>
      <c r="G37" s="21"/>
      <c r="H37" s="21"/>
      <c r="I37" s="21"/>
      <c r="J37" s="21"/>
      <c r="K37" s="20"/>
    </row>
    <row r="38" spans="1:11" ht="11.25" customHeight="1">
      <c r="A38" s="21"/>
      <c r="B38" s="21"/>
      <c r="C38" s="21"/>
      <c r="D38" s="21"/>
      <c r="E38" s="21"/>
      <c r="F38" s="21"/>
      <c r="G38" s="21"/>
      <c r="H38" s="21"/>
      <c r="I38" s="21"/>
      <c r="J38" s="21"/>
      <c r="K38" s="20"/>
    </row>
    <row r="39" spans="1:11" ht="15.5">
      <c r="A39" s="21" t="s">
        <v>265</v>
      </c>
      <c r="B39" s="21"/>
      <c r="C39" s="21"/>
      <c r="D39" s="21"/>
      <c r="E39" s="21"/>
      <c r="F39" s="21"/>
      <c r="G39" s="21"/>
      <c r="H39" s="21"/>
      <c r="I39" s="21"/>
      <c r="J39" s="21"/>
      <c r="K39" s="20"/>
    </row>
    <row r="40" spans="1:11" ht="15.5">
      <c r="A40" s="213" t="s">
        <v>255</v>
      </c>
      <c r="B40" s="21">
        <f>'Training Proposal'!D71</f>
        <v>0</v>
      </c>
      <c r="C40" s="21"/>
      <c r="D40" s="21"/>
      <c r="E40" s="21"/>
      <c r="F40" s="21"/>
      <c r="G40" s="21"/>
      <c r="H40" s="21"/>
      <c r="I40" s="21"/>
      <c r="J40" s="21"/>
      <c r="K40" s="20"/>
    </row>
    <row r="41" spans="1:11" ht="15.5">
      <c r="A41" s="21"/>
      <c r="B41" s="21">
        <f>'Training Proposal'!D72</f>
        <v>0</v>
      </c>
      <c r="C41" s="21"/>
      <c r="D41" s="21"/>
      <c r="E41" s="21"/>
      <c r="F41" s="21"/>
      <c r="G41" s="21"/>
      <c r="H41" s="21"/>
      <c r="I41" s="21"/>
      <c r="J41" s="21"/>
      <c r="K41" s="20"/>
    </row>
    <row r="42" spans="1:11" ht="15.5">
      <c r="A42" s="21"/>
      <c r="B42" s="21">
        <f>'Training Proposal'!D70</f>
        <v>0</v>
      </c>
      <c r="C42" s="21"/>
      <c r="D42" s="21"/>
      <c r="E42" s="21"/>
      <c r="F42" s="21"/>
      <c r="G42" s="21"/>
      <c r="H42" s="21"/>
      <c r="I42" s="21"/>
      <c r="J42" s="21"/>
      <c r="K42" s="20"/>
    </row>
    <row r="43" spans="1:11" ht="11.25" customHeight="1">
      <c r="A43" s="21"/>
      <c r="B43" s="21"/>
      <c r="C43" s="21"/>
      <c r="D43" s="21"/>
      <c r="E43" s="21"/>
      <c r="F43" s="21"/>
      <c r="G43" s="21"/>
      <c r="H43" s="21"/>
      <c r="I43" s="21"/>
      <c r="J43" s="21" t="s">
        <v>266</v>
      </c>
      <c r="K43" s="20"/>
    </row>
    <row r="44" spans="1:11" ht="11.25" customHeight="1">
      <c r="A44" s="21"/>
      <c r="B44" s="21"/>
      <c r="C44" s="21"/>
      <c r="D44" s="21"/>
      <c r="E44" s="21"/>
      <c r="F44" s="21"/>
      <c r="G44" s="21"/>
      <c r="H44" s="21"/>
      <c r="I44" s="21"/>
      <c r="J44" s="21"/>
      <c r="K44" s="20"/>
    </row>
    <row r="45" spans="1:11" ht="11.25" customHeight="1">
      <c r="A45" s="21"/>
      <c r="B45" s="21"/>
      <c r="C45" s="21"/>
      <c r="D45" s="21"/>
      <c r="E45" s="21"/>
      <c r="F45" s="21"/>
      <c r="G45" s="21"/>
      <c r="H45" s="21"/>
      <c r="I45" s="21"/>
      <c r="J45" s="21"/>
      <c r="K45" s="20"/>
    </row>
    <row r="46" spans="1:11" ht="11.25" customHeight="1">
      <c r="A46" s="21"/>
      <c r="B46" s="21"/>
      <c r="C46" s="21"/>
      <c r="D46" s="21"/>
      <c r="E46" s="21"/>
      <c r="F46" s="21"/>
      <c r="G46" s="21"/>
      <c r="H46" s="21"/>
      <c r="I46" s="21"/>
      <c r="J46" s="21"/>
      <c r="K46" s="20"/>
    </row>
    <row r="47" spans="1:11" ht="11.25" customHeight="1">
      <c r="A47" s="21"/>
      <c r="B47" s="21"/>
      <c r="C47" s="21"/>
      <c r="D47" s="21"/>
      <c r="E47" s="21"/>
      <c r="F47" s="21"/>
      <c r="G47" s="21"/>
      <c r="H47" s="21"/>
      <c r="I47" s="21"/>
      <c r="J47" s="21"/>
      <c r="K47" s="20"/>
    </row>
    <row r="48" spans="1:11" ht="11.25" customHeight="1">
      <c r="A48" s="21"/>
      <c r="B48" s="21"/>
      <c r="C48" s="21"/>
      <c r="D48" s="21"/>
      <c r="E48" s="21"/>
      <c r="F48" s="21"/>
      <c r="G48" s="21"/>
      <c r="H48" s="21"/>
      <c r="I48" s="21"/>
      <c r="J48" s="21"/>
      <c r="K48" s="20"/>
    </row>
    <row r="49" spans="1:11" ht="11.25" customHeight="1">
      <c r="A49" s="21"/>
      <c r="B49" s="21"/>
      <c r="C49" s="21"/>
      <c r="D49" s="21"/>
      <c r="E49" s="21"/>
      <c r="F49" s="21"/>
      <c r="G49" s="21"/>
      <c r="H49" s="21"/>
      <c r="I49" s="21"/>
      <c r="J49" s="21"/>
      <c r="K49" s="20"/>
    </row>
    <row r="50" spans="1:11" ht="11.25" customHeight="1">
      <c r="A50" s="20"/>
      <c r="B50" s="20"/>
      <c r="C50" s="20"/>
      <c r="D50" s="20"/>
      <c r="E50" s="20"/>
      <c r="F50" s="20"/>
      <c r="G50" s="20"/>
      <c r="H50" s="20"/>
      <c r="I50" s="20"/>
      <c r="J50" s="20"/>
      <c r="K50" s="20"/>
    </row>
    <row r="51" spans="1:11" ht="11.25" customHeight="1">
      <c r="A51" s="20"/>
      <c r="B51" s="20"/>
      <c r="C51" s="20"/>
      <c r="D51" s="20"/>
      <c r="E51" s="20"/>
      <c r="F51" s="20"/>
      <c r="G51" s="20"/>
      <c r="H51" s="20"/>
      <c r="I51" s="20"/>
      <c r="J51" s="20"/>
      <c r="K51" s="20"/>
    </row>
    <row r="52" spans="1:11" ht="11.25" customHeight="1">
      <c r="A52" s="20"/>
      <c r="B52" s="20"/>
      <c r="C52" s="20"/>
      <c r="D52" s="20"/>
      <c r="E52" s="20"/>
      <c r="F52" s="20"/>
      <c r="G52" s="20"/>
      <c r="H52" s="20"/>
      <c r="I52" s="20"/>
      <c r="J52" s="20"/>
      <c r="K52" s="20"/>
    </row>
    <row r="53" spans="1:11" ht="11.25" customHeight="1">
      <c r="A53" s="20"/>
      <c r="B53" s="20"/>
      <c r="C53" s="20"/>
      <c r="D53" s="20"/>
      <c r="E53" s="20"/>
      <c r="F53" s="20"/>
      <c r="G53" s="20"/>
      <c r="H53" s="20"/>
      <c r="I53" s="20"/>
      <c r="J53" s="20"/>
      <c r="K53" s="20"/>
    </row>
    <row r="54" spans="1:11" ht="11.25" customHeight="1">
      <c r="A54" s="20"/>
      <c r="B54" s="20"/>
      <c r="C54" s="20"/>
      <c r="D54" s="20"/>
      <c r="E54" s="20"/>
      <c r="F54" s="20"/>
      <c r="G54" s="20"/>
      <c r="H54" s="20"/>
      <c r="I54" s="20"/>
      <c r="J54" s="20"/>
      <c r="K54" s="20"/>
    </row>
    <row r="55" spans="1:11" ht="11.25" customHeight="1">
      <c r="A55" s="20"/>
      <c r="B55" s="20"/>
      <c r="C55" s="20"/>
      <c r="D55" s="20"/>
      <c r="E55" s="20"/>
      <c r="F55" s="20"/>
      <c r="G55" s="20"/>
      <c r="H55" s="20"/>
      <c r="I55" s="20"/>
      <c r="J55" s="20"/>
      <c r="K55" s="20"/>
    </row>
    <row r="56" spans="1:11" ht="11.25" customHeight="1">
      <c r="A56" s="20"/>
      <c r="B56" s="20"/>
      <c r="C56" s="20"/>
      <c r="D56" s="20"/>
      <c r="E56" s="20"/>
      <c r="F56" s="20"/>
      <c r="G56" s="20"/>
      <c r="H56" s="20"/>
      <c r="I56" s="20"/>
      <c r="J56" s="20"/>
      <c r="K56" s="20"/>
    </row>
    <row r="57" spans="1:11" ht="11.25" customHeight="1">
      <c r="A57" s="20"/>
      <c r="B57" s="20"/>
      <c r="C57" s="20"/>
      <c r="D57" s="20"/>
      <c r="E57" s="20"/>
      <c r="F57" s="20"/>
      <c r="G57" s="20"/>
      <c r="H57" s="20"/>
      <c r="I57" s="20"/>
      <c r="J57" s="20"/>
      <c r="K57" s="20"/>
    </row>
    <row r="58" spans="1:11" ht="11.25" customHeight="1">
      <c r="A58" s="20"/>
      <c r="B58" s="20"/>
      <c r="C58" s="20"/>
      <c r="D58" s="20"/>
      <c r="E58" s="20"/>
      <c r="F58" s="20"/>
      <c r="G58" s="20"/>
      <c r="H58" s="20"/>
      <c r="I58" s="20"/>
      <c r="J58" s="20"/>
      <c r="K58" s="20"/>
    </row>
    <row r="59" spans="1:11" ht="11.25" customHeight="1">
      <c r="A59" s="20"/>
      <c r="B59" s="20"/>
      <c r="C59" s="20"/>
      <c r="D59" s="20"/>
      <c r="E59" s="20"/>
      <c r="F59" s="20"/>
      <c r="G59" s="20"/>
      <c r="H59" s="20"/>
      <c r="I59" s="20"/>
      <c r="J59" s="20"/>
      <c r="K59" s="20"/>
    </row>
    <row r="60" spans="1:11" ht="11.25" customHeight="1">
      <c r="A60" s="20"/>
      <c r="B60" s="20"/>
      <c r="C60" s="20"/>
      <c r="D60" s="20"/>
      <c r="E60" s="20"/>
      <c r="F60" s="20"/>
      <c r="G60" s="20"/>
      <c r="H60" s="20"/>
      <c r="I60" s="20"/>
      <c r="J60" s="20"/>
      <c r="K60" s="20"/>
    </row>
    <row r="61" spans="1:11" ht="11.25" customHeight="1">
      <c r="A61" s="20"/>
      <c r="B61" s="20"/>
      <c r="C61" s="20"/>
      <c r="D61" s="20"/>
      <c r="E61" s="20"/>
      <c r="F61" s="20"/>
      <c r="G61" s="20"/>
      <c r="H61" s="20"/>
      <c r="I61" s="20"/>
      <c r="J61" s="20"/>
      <c r="K61" s="20"/>
    </row>
    <row r="62" spans="1:11" ht="11.25" customHeight="1">
      <c r="A62" s="20"/>
      <c r="B62" s="20"/>
      <c r="C62" s="20"/>
      <c r="D62" s="20"/>
      <c r="E62" s="20"/>
      <c r="F62" s="20"/>
      <c r="G62" s="20"/>
      <c r="H62" s="20"/>
      <c r="I62" s="20"/>
      <c r="J62" s="20"/>
      <c r="K62" s="20"/>
    </row>
    <row r="63" spans="1:11" ht="11.25" customHeight="1">
      <c r="A63" s="20"/>
      <c r="B63" s="20"/>
      <c r="C63" s="20"/>
      <c r="D63" s="20"/>
      <c r="E63" s="20"/>
      <c r="F63" s="20"/>
      <c r="G63" s="20"/>
      <c r="H63" s="20"/>
      <c r="I63" s="20"/>
      <c r="J63" s="20"/>
      <c r="K63" s="20"/>
    </row>
    <row r="64" spans="1:11" ht="11.25" customHeight="1">
      <c r="A64" s="20"/>
      <c r="B64" s="20"/>
      <c r="C64" s="20"/>
      <c r="D64" s="20"/>
      <c r="E64" s="20"/>
      <c r="F64" s="20"/>
      <c r="G64" s="20"/>
      <c r="H64" s="20"/>
      <c r="I64" s="20"/>
      <c r="J64" s="20"/>
      <c r="K64" s="20"/>
    </row>
    <row r="65" spans="1:11" ht="11.25" customHeight="1">
      <c r="A65" s="20"/>
      <c r="B65" s="20"/>
      <c r="C65" s="20"/>
      <c r="D65" s="20"/>
      <c r="E65" s="20"/>
      <c r="F65" s="20"/>
      <c r="G65" s="20"/>
      <c r="H65" s="20"/>
      <c r="I65" s="20"/>
      <c r="J65" s="20"/>
      <c r="K65" s="20"/>
    </row>
    <row r="66" spans="1:11" ht="11.25" customHeight="1">
      <c r="A66" s="20"/>
      <c r="B66" s="20"/>
      <c r="C66" s="20"/>
      <c r="D66" s="20"/>
      <c r="E66" s="20"/>
      <c r="F66" s="20"/>
      <c r="G66" s="20"/>
      <c r="H66" s="20"/>
      <c r="I66" s="20"/>
      <c r="J66" s="20"/>
      <c r="K66" s="20"/>
    </row>
    <row r="67" spans="1:11" ht="11.25" customHeight="1">
      <c r="A67" s="20"/>
      <c r="B67" s="20"/>
      <c r="C67" s="20"/>
      <c r="D67" s="20"/>
      <c r="E67" s="20"/>
      <c r="F67" s="20"/>
      <c r="G67" s="20"/>
      <c r="H67" s="20"/>
      <c r="I67" s="20"/>
      <c r="J67" s="20"/>
      <c r="K67" s="20"/>
    </row>
    <row r="68" spans="1:11" ht="11.25" customHeight="1">
      <c r="A68" s="20"/>
      <c r="B68" s="20"/>
      <c r="C68" s="20"/>
      <c r="D68" s="20"/>
      <c r="E68" s="20"/>
      <c r="F68" s="20"/>
      <c r="G68" s="20"/>
      <c r="H68" s="20"/>
      <c r="I68" s="20"/>
      <c r="J68" s="20"/>
      <c r="K68" s="20"/>
    </row>
    <row r="69" spans="1:11" ht="11.25" customHeight="1">
      <c r="A69" s="20"/>
      <c r="B69" s="20"/>
      <c r="C69" s="20"/>
      <c r="D69" s="20"/>
      <c r="E69" s="20"/>
      <c r="F69" s="20"/>
      <c r="G69" s="20"/>
      <c r="H69" s="20"/>
      <c r="I69" s="20"/>
      <c r="J69" s="20"/>
      <c r="K69" s="20"/>
    </row>
    <row r="70" spans="1:11" ht="11.25" customHeight="1">
      <c r="A70" s="20"/>
      <c r="B70" s="20"/>
      <c r="C70" s="20"/>
      <c r="D70" s="20"/>
      <c r="E70" s="20"/>
      <c r="F70" s="20"/>
      <c r="G70" s="20"/>
      <c r="H70" s="20"/>
      <c r="I70" s="20"/>
      <c r="J70" s="20"/>
      <c r="K70" s="20"/>
    </row>
    <row r="71" spans="1:11" ht="11.25" customHeight="1">
      <c r="A71" s="20"/>
      <c r="B71" s="20"/>
      <c r="C71" s="20"/>
      <c r="D71" s="20"/>
      <c r="E71" s="20"/>
      <c r="F71" s="20"/>
      <c r="G71" s="20"/>
      <c r="H71" s="20"/>
      <c r="I71" s="20"/>
      <c r="J71" s="20"/>
      <c r="K71" s="20"/>
    </row>
    <row r="72" spans="1:11" ht="11.25" customHeight="1">
      <c r="A72" s="20"/>
      <c r="B72" s="20"/>
      <c r="C72" s="20"/>
      <c r="D72" s="20"/>
      <c r="E72" s="20"/>
      <c r="F72" s="20"/>
      <c r="G72" s="20"/>
      <c r="H72" s="20"/>
      <c r="I72" s="20"/>
      <c r="J72" s="20"/>
      <c r="K72" s="20"/>
    </row>
    <row r="73" spans="1:11" ht="11.25" customHeight="1">
      <c r="A73" s="20"/>
      <c r="B73" s="20"/>
      <c r="C73" s="20"/>
      <c r="D73" s="20"/>
      <c r="E73" s="20"/>
      <c r="F73" s="20"/>
      <c r="G73" s="20"/>
      <c r="H73" s="20"/>
      <c r="I73" s="20"/>
      <c r="J73" s="20"/>
      <c r="K73" s="20"/>
    </row>
    <row r="74" spans="1:11" ht="11.25" customHeight="1">
      <c r="A74" s="20"/>
      <c r="B74" s="20"/>
      <c r="C74" s="20"/>
      <c r="D74" s="20"/>
      <c r="E74" s="20"/>
      <c r="F74" s="20"/>
      <c r="G74" s="20"/>
      <c r="H74" s="20"/>
      <c r="I74" s="20"/>
      <c r="J74" s="20"/>
      <c r="K74" s="20"/>
    </row>
    <row r="75" spans="1:11" ht="11.25" customHeight="1">
      <c r="A75" s="20"/>
      <c r="B75" s="20"/>
      <c r="C75" s="20"/>
      <c r="D75" s="20"/>
      <c r="E75" s="20"/>
      <c r="F75" s="20"/>
      <c r="G75" s="20"/>
      <c r="H75" s="20"/>
      <c r="I75" s="20"/>
      <c r="J75" s="20"/>
      <c r="K75" s="20"/>
    </row>
    <row r="76" spans="1:11" ht="11.25" customHeight="1">
      <c r="A76" s="20"/>
      <c r="B76" s="20"/>
      <c r="C76" s="20"/>
      <c r="D76" s="20"/>
      <c r="E76" s="20"/>
      <c r="F76" s="20"/>
      <c r="G76" s="20"/>
      <c r="H76" s="20"/>
      <c r="I76" s="20"/>
      <c r="J76" s="20"/>
      <c r="K76" s="20"/>
    </row>
    <row r="77" spans="1:11" ht="11.25" customHeight="1">
      <c r="A77" s="20"/>
      <c r="B77" s="20"/>
      <c r="C77" s="20"/>
      <c r="D77" s="20"/>
      <c r="E77" s="20"/>
      <c r="F77" s="20"/>
      <c r="G77" s="20"/>
      <c r="H77" s="20"/>
      <c r="I77" s="20"/>
      <c r="J77" s="20"/>
      <c r="K77" s="20"/>
    </row>
    <row r="78" spans="1:11" ht="11.25" customHeight="1">
      <c r="A78" s="20"/>
      <c r="B78" s="20"/>
      <c r="C78" s="20"/>
      <c r="D78" s="20"/>
      <c r="E78" s="20"/>
      <c r="F78" s="20"/>
      <c r="G78" s="20"/>
      <c r="H78" s="20"/>
      <c r="I78" s="20"/>
      <c r="J78" s="20"/>
      <c r="K78" s="20"/>
    </row>
    <row r="79" spans="1:11" ht="11.25" customHeight="1">
      <c r="A79" s="20"/>
      <c r="B79" s="20"/>
      <c r="C79" s="20"/>
      <c r="D79" s="20"/>
      <c r="E79" s="20"/>
      <c r="F79" s="20"/>
      <c r="G79" s="20"/>
      <c r="H79" s="20"/>
      <c r="I79" s="20"/>
      <c r="J79" s="20"/>
      <c r="K79" s="20"/>
    </row>
    <row r="80" spans="1:11" ht="11.25" customHeight="1">
      <c r="A80" s="20"/>
      <c r="B80" s="20"/>
      <c r="C80" s="20"/>
      <c r="D80" s="20"/>
      <c r="E80" s="20"/>
      <c r="F80" s="20"/>
      <c r="G80" s="20"/>
      <c r="H80" s="20"/>
      <c r="I80" s="20"/>
      <c r="J80" s="20"/>
      <c r="K80" s="20"/>
    </row>
    <row r="81" spans="1:11" ht="11.25" customHeight="1">
      <c r="A81" s="20"/>
      <c r="B81" s="20"/>
      <c r="C81" s="20"/>
      <c r="D81" s="20"/>
      <c r="E81" s="20"/>
      <c r="F81" s="20"/>
      <c r="G81" s="20"/>
      <c r="H81" s="20"/>
      <c r="I81" s="20"/>
      <c r="J81" s="20"/>
      <c r="K81" s="20"/>
    </row>
    <row r="82" spans="1:11" ht="11.25" customHeight="1">
      <c r="A82" s="20"/>
      <c r="B82" s="20"/>
      <c r="C82" s="20"/>
      <c r="D82" s="20"/>
      <c r="E82" s="20"/>
      <c r="F82" s="20"/>
      <c r="G82" s="20"/>
      <c r="H82" s="20"/>
      <c r="I82" s="20"/>
      <c r="J82" s="20"/>
      <c r="K82" s="20"/>
    </row>
    <row r="83" spans="1:11" ht="11.25" customHeight="1">
      <c r="A83" s="20"/>
      <c r="B83" s="20"/>
      <c r="C83" s="20"/>
      <c r="D83" s="20"/>
      <c r="E83" s="20"/>
      <c r="F83" s="20"/>
      <c r="G83" s="20"/>
      <c r="H83" s="20"/>
      <c r="I83" s="20"/>
      <c r="J83" s="20"/>
      <c r="K83" s="20"/>
    </row>
    <row r="84" spans="1:11" ht="11.25" customHeight="1">
      <c r="A84" s="20"/>
      <c r="B84" s="20"/>
      <c r="C84" s="20"/>
      <c r="D84" s="20"/>
      <c r="E84" s="20"/>
      <c r="F84" s="20"/>
      <c r="G84" s="20"/>
      <c r="H84" s="20"/>
      <c r="I84" s="20"/>
      <c r="J84" s="20"/>
      <c r="K84" s="20"/>
    </row>
    <row r="85" spans="1:11" ht="11.25" customHeight="1">
      <c r="A85" s="20"/>
      <c r="B85" s="20"/>
      <c r="C85" s="20"/>
      <c r="D85" s="20"/>
      <c r="E85" s="20"/>
      <c r="F85" s="20"/>
      <c r="G85" s="20"/>
      <c r="H85" s="20"/>
      <c r="I85" s="20"/>
      <c r="J85" s="20"/>
      <c r="K85" s="20"/>
    </row>
    <row r="86" spans="1:11" ht="11.25" customHeight="1">
      <c r="A86" s="20"/>
      <c r="B86" s="20"/>
      <c r="C86" s="20"/>
      <c r="D86" s="20"/>
      <c r="E86" s="20"/>
      <c r="F86" s="20"/>
      <c r="G86" s="20"/>
      <c r="H86" s="20"/>
      <c r="I86" s="20"/>
      <c r="J86" s="20"/>
      <c r="K86" s="20"/>
    </row>
    <row r="87" spans="1:11" ht="11.25" customHeight="1">
      <c r="A87" s="20"/>
      <c r="B87" s="20"/>
      <c r="C87" s="20"/>
      <c r="D87" s="20"/>
      <c r="E87" s="20"/>
      <c r="F87" s="20"/>
      <c r="G87" s="20"/>
      <c r="H87" s="20"/>
      <c r="I87" s="20"/>
      <c r="J87" s="20"/>
      <c r="K87" s="20"/>
    </row>
    <row r="88" spans="1:11" ht="11.25" customHeight="1">
      <c r="A88" s="20"/>
      <c r="B88" s="20"/>
      <c r="C88" s="20"/>
      <c r="D88" s="20"/>
      <c r="E88" s="20"/>
      <c r="F88" s="20"/>
      <c r="G88" s="20"/>
      <c r="H88" s="20"/>
      <c r="I88" s="20"/>
      <c r="J88" s="20"/>
      <c r="K88" s="20"/>
    </row>
    <row r="89" spans="1:11" ht="11.25" customHeight="1">
      <c r="A89" s="20"/>
      <c r="B89" s="20"/>
      <c r="C89" s="20"/>
      <c r="D89" s="20"/>
      <c r="E89" s="20"/>
      <c r="F89" s="20"/>
      <c r="G89" s="20"/>
      <c r="H89" s="20"/>
      <c r="I89" s="20"/>
      <c r="J89" s="20"/>
      <c r="K89" s="20"/>
    </row>
    <row r="90" spans="1:11" ht="11.25" customHeight="1">
      <c r="A90" s="20"/>
      <c r="B90" s="20"/>
      <c r="C90" s="20"/>
      <c r="D90" s="20"/>
      <c r="E90" s="20"/>
      <c r="F90" s="20"/>
      <c r="G90" s="20"/>
      <c r="H90" s="20"/>
      <c r="I90" s="20"/>
      <c r="J90" s="20"/>
      <c r="K90" s="20"/>
    </row>
    <row r="91" spans="1:11" ht="11.25" customHeight="1">
      <c r="A91" s="20"/>
      <c r="B91" s="20"/>
      <c r="C91" s="20"/>
      <c r="D91" s="20"/>
      <c r="E91" s="20"/>
      <c r="F91" s="20"/>
      <c r="G91" s="20"/>
      <c r="H91" s="20"/>
      <c r="I91" s="20"/>
      <c r="J91" s="20"/>
      <c r="K91" s="20"/>
    </row>
    <row r="92" spans="1:11" ht="11.25" customHeight="1">
      <c r="A92" s="20"/>
      <c r="B92" s="20"/>
      <c r="C92" s="20"/>
      <c r="D92" s="20"/>
      <c r="E92" s="20"/>
      <c r="F92" s="20"/>
      <c r="G92" s="20"/>
      <c r="H92" s="20"/>
      <c r="I92" s="20"/>
      <c r="J92" s="20"/>
      <c r="K92" s="20"/>
    </row>
    <row r="93" spans="1:11" ht="11.25" customHeight="1">
      <c r="A93" s="20"/>
      <c r="B93" s="20"/>
      <c r="C93" s="20"/>
      <c r="D93" s="20"/>
      <c r="E93" s="20"/>
      <c r="F93" s="20"/>
      <c r="G93" s="20"/>
      <c r="H93" s="20"/>
      <c r="I93" s="20"/>
      <c r="J93" s="20"/>
      <c r="K93" s="20"/>
    </row>
    <row r="94" spans="1:11" ht="11.25" customHeight="1">
      <c r="A94" s="20"/>
      <c r="B94" s="20"/>
      <c r="C94" s="20"/>
      <c r="D94" s="20"/>
      <c r="E94" s="20"/>
      <c r="F94" s="20"/>
      <c r="G94" s="20"/>
      <c r="H94" s="20"/>
      <c r="I94" s="20"/>
      <c r="J94" s="20"/>
      <c r="K94" s="20"/>
    </row>
    <row r="95" spans="1:11" ht="11.25" customHeight="1">
      <c r="A95" s="20"/>
      <c r="B95" s="20"/>
      <c r="C95" s="20"/>
      <c r="D95" s="20"/>
      <c r="E95" s="20"/>
      <c r="F95" s="20"/>
      <c r="G95" s="20"/>
      <c r="H95" s="20"/>
      <c r="I95" s="20"/>
      <c r="J95" s="20"/>
      <c r="K95" s="20"/>
    </row>
    <row r="96" spans="1:11" ht="11.25" customHeight="1">
      <c r="A96" s="20"/>
      <c r="B96" s="20"/>
      <c r="C96" s="20"/>
      <c r="D96" s="20"/>
      <c r="E96" s="20"/>
      <c r="F96" s="20"/>
      <c r="G96" s="20"/>
      <c r="H96" s="20"/>
      <c r="I96" s="20"/>
      <c r="J96" s="20"/>
      <c r="K96" s="20"/>
    </row>
    <row r="97" spans="1:11" ht="11.25" customHeight="1">
      <c r="A97" s="20"/>
      <c r="B97" s="20"/>
      <c r="C97" s="20"/>
      <c r="D97" s="20"/>
      <c r="E97" s="20"/>
      <c r="F97" s="20"/>
      <c r="G97" s="20"/>
      <c r="H97" s="20"/>
      <c r="I97" s="20"/>
      <c r="J97" s="20"/>
      <c r="K97" s="20"/>
    </row>
    <row r="98" spans="1:11" ht="11.25" customHeight="1">
      <c r="A98" s="20"/>
      <c r="B98" s="20"/>
      <c r="C98" s="20"/>
      <c r="D98" s="20"/>
      <c r="E98" s="20"/>
      <c r="F98" s="20"/>
      <c r="G98" s="20"/>
      <c r="H98" s="20"/>
      <c r="I98" s="20"/>
      <c r="J98" s="20"/>
      <c r="K98" s="20"/>
    </row>
    <row r="99" spans="1:11" ht="11.25" customHeight="1">
      <c r="A99" s="20"/>
      <c r="B99" s="20"/>
      <c r="C99" s="20"/>
      <c r="D99" s="20"/>
      <c r="E99" s="20"/>
      <c r="F99" s="20"/>
      <c r="G99" s="20"/>
      <c r="H99" s="20"/>
      <c r="I99" s="20"/>
      <c r="J99" s="20"/>
      <c r="K99" s="20"/>
    </row>
    <row r="100" spans="1:11" ht="11.25" customHeight="1">
      <c r="A100" s="20"/>
      <c r="B100" s="20"/>
      <c r="C100" s="20"/>
      <c r="D100" s="20"/>
      <c r="E100" s="20"/>
      <c r="F100" s="20"/>
      <c r="G100" s="20"/>
      <c r="H100" s="20"/>
      <c r="I100" s="20"/>
      <c r="J100" s="20"/>
      <c r="K100" s="20"/>
    </row>
    <row r="101" spans="1:11" ht="11.25" customHeight="1">
      <c r="A101" s="20"/>
      <c r="B101" s="20"/>
      <c r="C101" s="20"/>
      <c r="D101" s="20"/>
      <c r="E101" s="20"/>
      <c r="F101" s="20"/>
      <c r="G101" s="20"/>
      <c r="H101" s="20"/>
      <c r="I101" s="20"/>
      <c r="J101" s="20"/>
      <c r="K101" s="20"/>
    </row>
  </sheetData>
  <mergeCells count="10">
    <mergeCell ref="B22:F22"/>
    <mergeCell ref="F23:I23"/>
    <mergeCell ref="A25:J25"/>
    <mergeCell ref="A27:J27"/>
    <mergeCell ref="H4:J4"/>
    <mergeCell ref="E15:J15"/>
    <mergeCell ref="H18:I18"/>
    <mergeCell ref="A20:J20"/>
    <mergeCell ref="B21:E21"/>
    <mergeCell ref="F21:H21"/>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workbookViewId="0">
      <selection activeCell="A15" sqref="A15"/>
    </sheetView>
  </sheetViews>
  <sheetFormatPr defaultColWidth="16.88671875" defaultRowHeight="15" customHeight="1"/>
  <cols>
    <col min="1" max="1" width="4" customWidth="1"/>
    <col min="2" max="2" width="12.6640625" customWidth="1"/>
    <col min="3" max="3" width="9.109375" customWidth="1"/>
    <col min="4" max="4" width="13.6640625" customWidth="1"/>
    <col min="5" max="5" width="9.109375" customWidth="1"/>
    <col min="6" max="6" width="8.88671875" customWidth="1"/>
    <col min="7" max="7" width="10.88671875" customWidth="1"/>
    <col min="8" max="8" width="9.109375" customWidth="1"/>
    <col min="9" max="11" width="8.88671875" customWidth="1"/>
  </cols>
  <sheetData>
    <row r="1" spans="1:11" ht="11.25" customHeight="1">
      <c r="A1" s="20"/>
      <c r="B1" s="20"/>
      <c r="C1" s="20"/>
      <c r="D1" s="20"/>
      <c r="E1" s="20"/>
      <c r="F1" s="20"/>
      <c r="G1" s="20"/>
      <c r="H1" s="20"/>
      <c r="I1" s="20"/>
      <c r="J1" s="20"/>
      <c r="K1" s="20"/>
    </row>
    <row r="2" spans="1:11" ht="15.5">
      <c r="A2" s="21" t="s">
        <v>267</v>
      </c>
      <c r="B2" s="20"/>
      <c r="C2" s="20"/>
      <c r="D2" s="20"/>
      <c r="E2" s="20"/>
      <c r="F2" s="20"/>
      <c r="G2" s="22" t="s">
        <v>237</v>
      </c>
      <c r="H2" s="468">
        <f>'Training Proposal'!F16</f>
        <v>0</v>
      </c>
      <c r="I2" s="469"/>
      <c r="J2" s="470"/>
      <c r="K2" s="20"/>
    </row>
    <row r="3" spans="1:11" ht="15.5">
      <c r="A3" s="21" t="s">
        <v>238</v>
      </c>
      <c r="B3" s="20"/>
      <c r="C3" s="20"/>
      <c r="D3" s="20"/>
      <c r="E3" s="20"/>
      <c r="F3" s="20"/>
      <c r="G3" s="20"/>
      <c r="H3" s="20"/>
      <c r="I3" s="20"/>
      <c r="J3" s="20"/>
      <c r="K3" s="20"/>
    </row>
    <row r="4" spans="1:11" ht="15.5">
      <c r="A4" s="21" t="s">
        <v>239</v>
      </c>
      <c r="B4" s="20"/>
      <c r="C4" s="20"/>
      <c r="D4" s="20"/>
      <c r="E4" s="20"/>
      <c r="F4" s="20"/>
      <c r="G4" s="20"/>
      <c r="H4" s="20"/>
      <c r="I4" s="20"/>
      <c r="J4" s="20"/>
      <c r="K4" s="20"/>
    </row>
    <row r="5" spans="1:11" ht="15.5">
      <c r="A5" s="21" t="s">
        <v>240</v>
      </c>
      <c r="B5" s="20"/>
      <c r="C5" s="20"/>
      <c r="D5" s="20"/>
      <c r="E5" s="20"/>
      <c r="F5" s="20"/>
      <c r="G5" s="20"/>
      <c r="H5" s="20"/>
      <c r="I5" s="20"/>
      <c r="J5" s="20"/>
      <c r="K5" s="20"/>
    </row>
    <row r="6" spans="1:11" ht="17.149999999999999" customHeight="1">
      <c r="A6" s="21" t="s">
        <v>241</v>
      </c>
      <c r="B6" s="20"/>
      <c r="C6" s="20"/>
      <c r="D6" s="20"/>
      <c r="E6" s="20"/>
      <c r="F6" s="20"/>
      <c r="G6" s="20"/>
      <c r="H6" s="20"/>
      <c r="I6" s="20"/>
      <c r="J6" s="20"/>
      <c r="K6" s="20"/>
    </row>
    <row r="7" spans="1:11" ht="21" customHeight="1">
      <c r="A7" s="21" t="s">
        <v>242</v>
      </c>
      <c r="B7" s="20"/>
      <c r="C7" s="20"/>
      <c r="D7" s="20"/>
      <c r="E7" s="20"/>
      <c r="F7" s="20"/>
      <c r="G7" s="20"/>
      <c r="H7" s="20"/>
      <c r="I7" s="20"/>
      <c r="J7" s="20"/>
      <c r="K7" s="20"/>
    </row>
    <row r="8" spans="1:11" ht="11.25" customHeight="1">
      <c r="A8" s="21"/>
      <c r="B8" s="20"/>
      <c r="C8" s="20"/>
      <c r="D8" s="20"/>
      <c r="E8" s="20"/>
      <c r="F8" s="20"/>
      <c r="G8" s="20"/>
      <c r="H8" s="20"/>
      <c r="I8" s="20"/>
      <c r="J8" s="20"/>
      <c r="K8" s="20"/>
    </row>
    <row r="9" spans="1:11" ht="15.5">
      <c r="A9" s="21" t="s">
        <v>243</v>
      </c>
      <c r="B9" s="20"/>
      <c r="C9" s="20"/>
      <c r="D9" s="20"/>
      <c r="E9" s="20"/>
      <c r="F9" s="20"/>
      <c r="G9" s="20"/>
      <c r="H9" s="20"/>
      <c r="I9" s="20"/>
      <c r="J9" s="20"/>
      <c r="K9" s="20"/>
    </row>
    <row r="10" spans="1:11" ht="11.25" customHeight="1">
      <c r="A10" s="21">
        <f>'Training Proposal'!B32</f>
        <v>0</v>
      </c>
      <c r="B10" s="20"/>
      <c r="C10" s="20"/>
      <c r="D10" s="20"/>
      <c r="E10" s="20"/>
      <c r="F10" s="20"/>
      <c r="G10" s="20"/>
      <c r="H10" s="20"/>
      <c r="I10" s="20"/>
      <c r="J10" s="20"/>
      <c r="K10" s="20"/>
    </row>
    <row r="11" spans="1:11" ht="11.25" customHeight="1">
      <c r="A11" s="20"/>
      <c r="B11" s="20"/>
      <c r="C11" s="20"/>
      <c r="D11" s="20"/>
      <c r="E11" s="20"/>
      <c r="F11" s="20"/>
      <c r="G11" s="20"/>
      <c r="H11" s="20"/>
      <c r="I11" s="20"/>
      <c r="J11" s="20"/>
      <c r="K11" s="20"/>
    </row>
    <row r="12" spans="1:11" ht="15.5">
      <c r="A12" s="23" t="s">
        <v>268</v>
      </c>
      <c r="B12" s="21"/>
      <c r="C12" s="21"/>
      <c r="D12" s="21"/>
      <c r="E12" s="21"/>
      <c r="F12" s="21"/>
      <c r="G12" s="21"/>
      <c r="H12" s="21"/>
      <c r="I12" s="21"/>
      <c r="J12" s="21"/>
      <c r="K12" s="20"/>
    </row>
    <row r="13" spans="1:11" ht="32.25" customHeight="1">
      <c r="A13" s="24" t="s">
        <v>245</v>
      </c>
      <c r="B13" s="21"/>
      <c r="C13" s="21"/>
      <c r="D13" s="21"/>
      <c r="E13" s="471">
        <f>'Training Proposal'!B33</f>
        <v>0</v>
      </c>
      <c r="F13" s="467"/>
      <c r="G13" s="467"/>
      <c r="H13" s="467"/>
      <c r="I13" s="467"/>
      <c r="J13" s="467"/>
      <c r="K13" s="20"/>
    </row>
    <row r="14" spans="1:11" ht="5.25" customHeight="1">
      <c r="A14" s="23" t="s">
        <v>269</v>
      </c>
      <c r="B14" s="21"/>
      <c r="C14" s="21"/>
      <c r="D14" s="21"/>
      <c r="E14" s="21"/>
      <c r="F14" s="21"/>
      <c r="G14" s="21"/>
      <c r="H14" s="21"/>
      <c r="I14" s="21"/>
      <c r="J14" s="21"/>
      <c r="K14" s="20"/>
    </row>
    <row r="15" spans="1:11" ht="11.25" customHeight="1">
      <c r="A15" s="21"/>
      <c r="B15" s="21"/>
      <c r="C15" s="21"/>
      <c r="D15" s="21"/>
      <c r="E15" s="21"/>
      <c r="F15" s="21"/>
      <c r="G15" s="21"/>
      <c r="H15" s="21"/>
      <c r="I15" s="21"/>
      <c r="J15" s="21"/>
      <c r="K15" s="20"/>
    </row>
    <row r="16" spans="1:11" ht="11.25" customHeight="1">
      <c r="A16" s="21" t="s">
        <v>247</v>
      </c>
      <c r="B16" s="21"/>
      <c r="C16" s="21"/>
      <c r="D16" s="21"/>
      <c r="E16" s="21"/>
      <c r="F16" s="21"/>
      <c r="G16" s="21"/>
      <c r="H16" s="472">
        <f>'Training Proposal'!B30</f>
        <v>0</v>
      </c>
      <c r="I16" s="467"/>
      <c r="J16" s="21"/>
      <c r="K16" s="20"/>
    </row>
    <row r="17" spans="1:11" ht="11.25" customHeight="1">
      <c r="A17" s="21"/>
      <c r="B17" s="21"/>
      <c r="C17" s="21"/>
      <c r="D17" s="21"/>
      <c r="E17" s="21"/>
      <c r="F17" s="21"/>
      <c r="G17" s="21"/>
      <c r="H17" s="21"/>
      <c r="I17" s="21"/>
      <c r="J17" s="21"/>
      <c r="K17" s="20"/>
    </row>
    <row r="18" spans="1:11" ht="35.25" customHeight="1">
      <c r="A18" s="466" t="s">
        <v>270</v>
      </c>
      <c r="B18" s="467"/>
      <c r="C18" s="467"/>
      <c r="D18" s="467"/>
      <c r="E18" s="467"/>
      <c r="F18" s="467"/>
      <c r="G18" s="467"/>
      <c r="H18" s="467"/>
      <c r="I18" s="467"/>
      <c r="J18" s="467"/>
      <c r="K18" s="20"/>
    </row>
    <row r="19" spans="1:11" ht="15.5">
      <c r="A19" s="21"/>
      <c r="B19" s="21"/>
      <c r="C19" s="21"/>
      <c r="D19" s="21"/>
      <c r="E19" s="21"/>
      <c r="F19" s="21"/>
      <c r="G19" s="21"/>
      <c r="H19" s="21"/>
      <c r="I19" s="21"/>
      <c r="J19" s="21"/>
      <c r="K19" s="20"/>
    </row>
    <row r="20" spans="1:11" ht="15.5">
      <c r="A20" s="213" t="s">
        <v>255</v>
      </c>
      <c r="B20" s="21" t="s">
        <v>271</v>
      </c>
      <c r="C20" s="21"/>
      <c r="D20" s="21" t="str">
        <f>IF('Training Proposal'!D15="No","Not Satisfactory - Please see comments","Satisfactory")</f>
        <v>Satisfactory</v>
      </c>
      <c r="E20" s="21"/>
      <c r="F20" s="21"/>
      <c r="G20" s="21"/>
      <c r="H20" s="21"/>
      <c r="I20" s="21"/>
      <c r="J20" s="21"/>
      <c r="K20" s="20"/>
    </row>
    <row r="21" spans="1:11" ht="15.5">
      <c r="A21" s="213" t="s">
        <v>257</v>
      </c>
      <c r="B21" s="21" t="s">
        <v>13</v>
      </c>
      <c r="C21" s="21"/>
      <c r="D21" s="21" t="str">
        <f>IF('Training Proposal'!D16="No","Not Satisfactory - Please see comments","Satisfactory")</f>
        <v>Satisfactory</v>
      </c>
      <c r="E21" s="21"/>
      <c r="F21" s="21"/>
      <c r="G21" s="21"/>
      <c r="H21" s="21"/>
      <c r="I21" s="21"/>
      <c r="J21" s="21"/>
      <c r="K21" s="20"/>
    </row>
    <row r="22" spans="1:11" ht="15.5">
      <c r="A22" s="213" t="s">
        <v>259</v>
      </c>
      <c r="B22" s="21" t="s">
        <v>14</v>
      </c>
      <c r="C22" s="21"/>
      <c r="D22" s="21" t="str">
        <f>IF('Training Proposal'!D17="No","Not Satisfactory - Please see comments","Satisfactory")</f>
        <v>Satisfactory</v>
      </c>
      <c r="E22" s="21"/>
      <c r="F22" s="21"/>
      <c r="G22" s="21"/>
      <c r="H22" s="21"/>
      <c r="I22" s="21"/>
      <c r="J22" s="21"/>
      <c r="K22" s="20"/>
    </row>
    <row r="23" spans="1:11" ht="15.5">
      <c r="A23" s="213" t="s">
        <v>272</v>
      </c>
      <c r="B23" s="21" t="s">
        <v>15</v>
      </c>
      <c r="C23" s="21"/>
      <c r="D23" s="21" t="str">
        <f>IF('Training Proposal'!D18="No","Not Satisfactory - Please see comments","Satisfactory")</f>
        <v>Satisfactory</v>
      </c>
      <c r="E23" s="21"/>
      <c r="F23" s="21"/>
      <c r="G23" s="21"/>
      <c r="H23" s="21"/>
      <c r="I23" s="21"/>
      <c r="J23" s="21"/>
      <c r="K23" s="20"/>
    </row>
    <row r="24" spans="1:11" ht="15.5">
      <c r="A24" s="213" t="s">
        <v>273</v>
      </c>
      <c r="B24" s="21" t="s">
        <v>274</v>
      </c>
      <c r="C24" s="21"/>
      <c r="D24" s="21" t="e">
        <f>IF(CHECKLIST!#REF!="OK","Day 1 Satisfactory","Day 1 Not Satisfactory - Please see comments")&amp;IF(CHECKLIST!D3="OK","  Day 2 Satisfactory","  Day 2 Not Satisfactory - Please see comments")</f>
        <v>#REF!</v>
      </c>
      <c r="E24" s="21"/>
      <c r="F24" s="21"/>
      <c r="G24" s="21"/>
      <c r="H24" s="21"/>
      <c r="I24" s="21"/>
      <c r="J24" s="21"/>
      <c r="K24" s="20"/>
    </row>
    <row r="25" spans="1:11" ht="15.9" customHeight="1">
      <c r="A25" s="213" t="s">
        <v>275</v>
      </c>
      <c r="B25" s="21" t="s">
        <v>276</v>
      </c>
      <c r="C25" s="21"/>
      <c r="D25" s="21" t="str">
        <f>IF(CHECKLIST!D5="PLEASE CHECK","Food Budget is more than Rs. 500 per day","Food Budget is Satisfactory")</f>
        <v>Food Budget is Satisfactory</v>
      </c>
      <c r="E25" s="21"/>
      <c r="F25" s="21"/>
      <c r="G25" s="21"/>
      <c r="H25" s="21"/>
      <c r="I25" s="21"/>
      <c r="J25" s="21"/>
      <c r="K25" s="20"/>
    </row>
    <row r="26" spans="1:11" ht="14.4" customHeight="1">
      <c r="A26" s="21"/>
      <c r="B26" s="21"/>
      <c r="C26" s="21"/>
      <c r="D26" s="21" t="str">
        <f>IF(CHECKLIST!D2="PLEASE CHECK","Single lecturer is paid for more than 3 hours a day","Lecturer Fees are appropriate")</f>
        <v>Single lecturer is paid for more than 3 hours a day</v>
      </c>
      <c r="E26" s="21"/>
      <c r="F26" s="21"/>
      <c r="G26" s="21"/>
      <c r="H26" s="21"/>
      <c r="I26" s="21"/>
      <c r="J26" s="21"/>
      <c r="K26" s="20"/>
    </row>
    <row r="27" spans="1:11" ht="18.899999999999999" customHeight="1">
      <c r="A27" s="26"/>
      <c r="B27" s="21" t="s">
        <v>277</v>
      </c>
      <c r="C27" s="21" t="s">
        <v>278</v>
      </c>
      <c r="D27" s="20"/>
      <c r="E27" s="21"/>
      <c r="F27" s="21"/>
      <c r="G27" s="21"/>
      <c r="H27" s="21"/>
      <c r="I27" s="21"/>
      <c r="J27" s="21"/>
      <c r="K27" s="20"/>
    </row>
    <row r="28" spans="1:11" ht="24" customHeight="1">
      <c r="A28" s="21"/>
      <c r="B28" s="21"/>
      <c r="C28" s="21" t="s">
        <v>278</v>
      </c>
      <c r="D28" s="20"/>
      <c r="E28" s="21"/>
      <c r="F28" s="21"/>
      <c r="G28" s="21"/>
      <c r="H28" s="21"/>
      <c r="I28" s="21"/>
      <c r="J28" s="21"/>
      <c r="K28" s="20"/>
    </row>
    <row r="29" spans="1:11" ht="24" customHeight="1">
      <c r="A29" s="21"/>
      <c r="B29" s="21"/>
      <c r="C29" s="21" t="s">
        <v>278</v>
      </c>
      <c r="D29" s="20"/>
      <c r="E29" s="21"/>
      <c r="F29" s="21"/>
      <c r="G29" s="21"/>
      <c r="H29" s="21"/>
      <c r="I29" s="21"/>
      <c r="J29" s="21"/>
      <c r="K29" s="20"/>
    </row>
    <row r="30" spans="1:11" ht="24" customHeight="1">
      <c r="A30" s="21"/>
      <c r="B30" s="21"/>
      <c r="C30" s="21" t="s">
        <v>278</v>
      </c>
      <c r="D30" s="20"/>
      <c r="E30" s="21"/>
      <c r="F30" s="21"/>
      <c r="G30" s="21"/>
      <c r="H30" s="21"/>
      <c r="I30" s="21"/>
      <c r="J30" s="21"/>
      <c r="K30" s="20"/>
    </row>
    <row r="31" spans="1:11" ht="24" customHeight="1">
      <c r="A31" s="21"/>
      <c r="B31" s="21"/>
      <c r="C31" s="21" t="s">
        <v>278</v>
      </c>
      <c r="D31" s="20"/>
      <c r="E31" s="21"/>
      <c r="F31" s="21"/>
      <c r="G31" s="21"/>
      <c r="H31" s="21"/>
      <c r="I31" s="21"/>
      <c r="J31" s="21"/>
      <c r="K31" s="20"/>
    </row>
    <row r="32" spans="1:11" ht="24" customHeight="1">
      <c r="A32" s="21"/>
      <c r="B32" s="21"/>
      <c r="C32" s="21" t="s">
        <v>278</v>
      </c>
      <c r="D32" s="20"/>
      <c r="E32" s="21"/>
      <c r="F32" s="21"/>
      <c r="G32" s="21"/>
      <c r="H32" s="21"/>
      <c r="I32" s="21"/>
      <c r="J32" s="21"/>
      <c r="K32" s="20"/>
    </row>
    <row r="33" spans="1:11" ht="12" customHeight="1">
      <c r="A33" s="21"/>
      <c r="B33" s="21"/>
      <c r="C33" s="21"/>
      <c r="D33" s="21"/>
      <c r="E33" s="21"/>
      <c r="F33" s="21"/>
      <c r="G33" s="21"/>
      <c r="H33" s="21"/>
      <c r="I33" s="21"/>
      <c r="J33" s="21"/>
      <c r="K33" s="20"/>
    </row>
    <row r="34" spans="1:11" ht="15.5">
      <c r="A34" s="21" t="s">
        <v>279</v>
      </c>
      <c r="B34" s="21"/>
      <c r="C34" s="21"/>
      <c r="D34" s="21"/>
      <c r="E34" s="21"/>
      <c r="F34" s="21"/>
      <c r="G34" s="21"/>
      <c r="H34" s="21"/>
      <c r="I34" s="21"/>
      <c r="J34" s="21"/>
      <c r="K34" s="20"/>
    </row>
    <row r="35" spans="1:11" ht="12" customHeight="1">
      <c r="A35" s="21"/>
      <c r="B35" s="21"/>
      <c r="C35" s="21"/>
      <c r="D35" s="21"/>
      <c r="E35" s="21"/>
      <c r="F35" s="21"/>
      <c r="G35" s="21"/>
      <c r="H35" s="21"/>
      <c r="I35" s="21"/>
      <c r="J35" s="21"/>
      <c r="K35" s="20"/>
    </row>
    <row r="36" spans="1:11" ht="9.65" customHeight="1">
      <c r="A36" s="21"/>
      <c r="B36" s="21"/>
      <c r="C36" s="21"/>
      <c r="D36" s="21"/>
      <c r="E36" s="21"/>
      <c r="F36" s="21"/>
      <c r="G36" s="21"/>
      <c r="H36" s="21"/>
      <c r="I36" s="21"/>
      <c r="J36" s="21"/>
      <c r="K36" s="20"/>
    </row>
    <row r="37" spans="1:11" ht="12" customHeight="1">
      <c r="A37" s="21"/>
      <c r="B37" s="21"/>
      <c r="C37" s="21"/>
      <c r="D37" s="21"/>
      <c r="E37" s="21"/>
      <c r="F37" s="21"/>
      <c r="G37" s="21"/>
      <c r="H37" s="21"/>
      <c r="I37" s="21"/>
      <c r="J37" s="21"/>
      <c r="K37" s="20"/>
    </row>
    <row r="38" spans="1:11" ht="15.5">
      <c r="A38" s="21" t="s">
        <v>261</v>
      </c>
      <c r="B38" s="21"/>
      <c r="C38" s="21"/>
      <c r="D38" s="21"/>
      <c r="E38" s="21"/>
      <c r="F38" s="21"/>
      <c r="G38" s="21"/>
      <c r="H38" s="21"/>
      <c r="I38" s="21"/>
      <c r="J38" s="21"/>
      <c r="K38" s="20"/>
    </row>
    <row r="39" spans="1:11" ht="15.5">
      <c r="A39" s="23" t="s">
        <v>262</v>
      </c>
      <c r="B39" s="21"/>
      <c r="C39" s="21"/>
      <c r="D39" s="21"/>
      <c r="E39" s="21"/>
      <c r="F39" s="21"/>
      <c r="G39" s="21"/>
      <c r="H39" s="21"/>
      <c r="I39" s="21"/>
      <c r="J39" s="21"/>
      <c r="K39" s="20"/>
    </row>
    <row r="40" spans="1:11" ht="15.5">
      <c r="A40" s="23" t="s">
        <v>263</v>
      </c>
      <c r="B40" s="21"/>
      <c r="C40" s="21"/>
      <c r="D40" s="21"/>
      <c r="E40" s="21"/>
      <c r="F40" s="21"/>
      <c r="G40" s="21"/>
      <c r="H40" s="21"/>
      <c r="I40" s="21"/>
      <c r="J40" s="21"/>
      <c r="K40" s="20"/>
    </row>
    <row r="41" spans="1:11" ht="15.5">
      <c r="A41" s="23" t="s">
        <v>264</v>
      </c>
      <c r="B41" s="21"/>
      <c r="C41" s="21"/>
      <c r="D41" s="21"/>
      <c r="E41" s="21"/>
      <c r="F41" s="21"/>
      <c r="G41" s="21"/>
      <c r="H41" s="21"/>
      <c r="I41" s="21"/>
      <c r="J41" s="21"/>
      <c r="K41" s="20"/>
    </row>
    <row r="42" spans="1:11" ht="9" customHeight="1">
      <c r="A42" s="21"/>
      <c r="B42" s="21"/>
      <c r="C42" s="21"/>
      <c r="D42" s="21"/>
      <c r="E42" s="21"/>
      <c r="F42" s="21"/>
      <c r="G42" s="21"/>
      <c r="H42" s="21"/>
      <c r="I42" s="21"/>
      <c r="J42" s="21"/>
      <c r="K42" s="20"/>
    </row>
    <row r="43" spans="1:11" ht="15.5">
      <c r="A43" s="21" t="s">
        <v>265</v>
      </c>
      <c r="B43" s="21"/>
      <c r="C43" s="21"/>
      <c r="D43" s="21"/>
      <c r="E43" s="21"/>
      <c r="F43" s="21"/>
      <c r="G43" s="21"/>
      <c r="H43" s="21"/>
      <c r="I43" s="21"/>
      <c r="J43" s="21"/>
      <c r="K43" s="20"/>
    </row>
    <row r="44" spans="1:11" ht="15.5">
      <c r="A44" s="213" t="s">
        <v>255</v>
      </c>
      <c r="B44" s="21">
        <f>'Training Proposal'!D71</f>
        <v>0</v>
      </c>
      <c r="C44" s="21"/>
      <c r="D44" s="21"/>
      <c r="E44" s="21"/>
      <c r="F44" s="21"/>
      <c r="G44" s="21"/>
      <c r="H44" s="21"/>
      <c r="I44" s="21"/>
      <c r="J44" s="21"/>
      <c r="K44" s="20"/>
    </row>
    <row r="45" spans="1:11" ht="15.5">
      <c r="A45" s="21"/>
      <c r="B45" s="21">
        <f>'Training Proposal'!D72</f>
        <v>0</v>
      </c>
      <c r="C45" s="21"/>
      <c r="D45" s="21"/>
      <c r="E45" s="21"/>
      <c r="F45" s="21"/>
      <c r="G45" s="21"/>
      <c r="H45" s="21"/>
      <c r="I45" s="21"/>
      <c r="J45" s="21"/>
      <c r="K45" s="20"/>
    </row>
    <row r="46" spans="1:11" ht="15.5">
      <c r="A46" s="21"/>
      <c r="B46" s="21">
        <f>'Training Proposal'!D70</f>
        <v>0</v>
      </c>
      <c r="C46" s="21"/>
      <c r="D46" s="21"/>
      <c r="E46" s="21"/>
      <c r="F46" s="21"/>
      <c r="G46" s="21"/>
      <c r="H46" s="21"/>
      <c r="I46" s="21"/>
      <c r="J46" s="21"/>
      <c r="K46" s="20"/>
    </row>
    <row r="47" spans="1:11" ht="10.5" customHeight="1">
      <c r="A47" s="21"/>
      <c r="B47" s="21"/>
      <c r="C47" s="21"/>
      <c r="D47" s="21"/>
      <c r="E47" s="21"/>
      <c r="F47" s="21"/>
      <c r="G47" s="21"/>
      <c r="H47" s="21"/>
      <c r="I47" s="21"/>
      <c r="J47" s="21" t="s">
        <v>266</v>
      </c>
      <c r="K47" s="20"/>
    </row>
    <row r="48" spans="1:11" ht="11.25" customHeight="1">
      <c r="A48" s="21"/>
      <c r="B48" s="21"/>
      <c r="C48" s="21"/>
      <c r="D48" s="21"/>
      <c r="E48" s="21"/>
      <c r="F48" s="21"/>
      <c r="G48" s="21"/>
      <c r="H48" s="21"/>
      <c r="I48" s="21"/>
      <c r="J48" s="21"/>
      <c r="K48" s="20"/>
    </row>
    <row r="49" spans="1:11" ht="11.25" customHeight="1">
      <c r="A49" s="21"/>
      <c r="B49" s="21"/>
      <c r="C49" s="21"/>
      <c r="D49" s="21"/>
      <c r="E49" s="21"/>
      <c r="F49" s="21"/>
      <c r="G49" s="21"/>
      <c r="H49" s="21"/>
      <c r="I49" s="21"/>
      <c r="J49" s="21"/>
      <c r="K49" s="20"/>
    </row>
    <row r="50" spans="1:11" ht="11.25" customHeight="1">
      <c r="A50" s="21"/>
      <c r="B50" s="21"/>
      <c r="C50" s="21"/>
      <c r="D50" s="21"/>
      <c r="E50" s="21"/>
      <c r="F50" s="21"/>
      <c r="G50" s="21"/>
      <c r="H50" s="21"/>
      <c r="I50" s="21"/>
      <c r="J50" s="21"/>
      <c r="K50" s="20"/>
    </row>
    <row r="51" spans="1:11" ht="11.25" customHeight="1">
      <c r="A51" s="21"/>
      <c r="B51" s="21"/>
      <c r="C51" s="21"/>
      <c r="D51" s="21"/>
      <c r="E51" s="21"/>
      <c r="F51" s="21"/>
      <c r="G51" s="21"/>
      <c r="H51" s="21"/>
      <c r="I51" s="21"/>
      <c r="J51" s="21"/>
      <c r="K51" s="20"/>
    </row>
    <row r="52" spans="1:11" ht="11.25" customHeight="1">
      <c r="A52" s="21"/>
      <c r="B52" s="21"/>
      <c r="C52" s="21"/>
      <c r="D52" s="21"/>
      <c r="E52" s="21"/>
      <c r="F52" s="21"/>
      <c r="G52" s="21"/>
      <c r="H52" s="21"/>
      <c r="I52" s="21"/>
      <c r="J52" s="21"/>
      <c r="K52" s="20"/>
    </row>
    <row r="53" spans="1:11" ht="11.25" customHeight="1">
      <c r="A53" s="21"/>
      <c r="B53" s="21"/>
      <c r="C53" s="21"/>
      <c r="D53" s="21"/>
      <c r="E53" s="21"/>
      <c r="F53" s="21"/>
      <c r="G53" s="21"/>
      <c r="H53" s="21"/>
      <c r="I53" s="21"/>
      <c r="J53" s="21"/>
      <c r="K53" s="20"/>
    </row>
    <row r="54" spans="1:11" ht="11.25" customHeight="1">
      <c r="A54" s="20"/>
      <c r="B54" s="20"/>
      <c r="C54" s="20"/>
      <c r="D54" s="20"/>
      <c r="E54" s="20"/>
      <c r="F54" s="20"/>
      <c r="G54" s="20"/>
      <c r="H54" s="20"/>
      <c r="I54" s="20"/>
      <c r="J54" s="20"/>
      <c r="K54" s="20"/>
    </row>
    <row r="55" spans="1:11" ht="11.25" customHeight="1">
      <c r="A55" s="20"/>
      <c r="B55" s="20"/>
      <c r="C55" s="20"/>
      <c r="D55" s="20"/>
      <c r="E55" s="20"/>
      <c r="F55" s="20"/>
      <c r="G55" s="20"/>
      <c r="H55" s="20"/>
      <c r="I55" s="20"/>
      <c r="J55" s="20"/>
      <c r="K55" s="20"/>
    </row>
    <row r="56" spans="1:11" ht="11.25" customHeight="1">
      <c r="A56" s="20"/>
      <c r="B56" s="20"/>
      <c r="C56" s="20"/>
      <c r="D56" s="20"/>
      <c r="E56" s="20"/>
      <c r="F56" s="20"/>
      <c r="G56" s="20"/>
      <c r="H56" s="20"/>
      <c r="I56" s="20"/>
      <c r="J56" s="20"/>
      <c r="K56" s="20"/>
    </row>
    <row r="57" spans="1:11" ht="11.25" customHeight="1">
      <c r="A57" s="20"/>
      <c r="B57" s="20"/>
      <c r="C57" s="20"/>
      <c r="D57" s="20"/>
      <c r="E57" s="20"/>
      <c r="F57" s="20"/>
      <c r="G57" s="20"/>
      <c r="H57" s="20"/>
      <c r="I57" s="20"/>
      <c r="J57" s="20"/>
      <c r="K57" s="20"/>
    </row>
    <row r="58" spans="1:11" ht="11.25" customHeight="1">
      <c r="A58" s="20"/>
      <c r="B58" s="20"/>
      <c r="C58" s="20"/>
      <c r="D58" s="20"/>
      <c r="E58" s="20"/>
      <c r="F58" s="20"/>
      <c r="G58" s="20"/>
      <c r="H58" s="20"/>
      <c r="I58" s="20"/>
      <c r="J58" s="20"/>
      <c r="K58" s="20"/>
    </row>
    <row r="59" spans="1:11" ht="11.25" customHeight="1">
      <c r="A59" s="20"/>
      <c r="B59" s="20"/>
      <c r="C59" s="20"/>
      <c r="D59" s="20"/>
      <c r="E59" s="20"/>
      <c r="F59" s="20"/>
      <c r="G59" s="20"/>
      <c r="H59" s="20"/>
      <c r="I59" s="20"/>
      <c r="J59" s="20"/>
      <c r="K59" s="20"/>
    </row>
    <row r="60" spans="1:11" ht="11.25" customHeight="1">
      <c r="A60" s="20"/>
      <c r="B60" s="20"/>
      <c r="C60" s="20"/>
      <c r="D60" s="20"/>
      <c r="E60" s="20"/>
      <c r="F60" s="20"/>
      <c r="G60" s="20"/>
      <c r="H60" s="20"/>
      <c r="I60" s="20"/>
      <c r="J60" s="20"/>
      <c r="K60" s="20"/>
    </row>
    <row r="61" spans="1:11" ht="11.25" customHeight="1">
      <c r="A61" s="20"/>
      <c r="B61" s="20"/>
      <c r="C61" s="20"/>
      <c r="D61" s="20"/>
      <c r="E61" s="20"/>
      <c r="F61" s="20"/>
      <c r="G61" s="20"/>
      <c r="H61" s="20"/>
      <c r="I61" s="20"/>
      <c r="J61" s="20"/>
      <c r="K61" s="20"/>
    </row>
    <row r="62" spans="1:11" ht="11.25" customHeight="1">
      <c r="A62" s="20"/>
      <c r="B62" s="20"/>
      <c r="C62" s="20"/>
      <c r="D62" s="20"/>
      <c r="E62" s="20"/>
      <c r="F62" s="20"/>
      <c r="G62" s="20"/>
      <c r="H62" s="20"/>
      <c r="I62" s="20"/>
      <c r="J62" s="20"/>
      <c r="K62" s="20"/>
    </row>
    <row r="63" spans="1:11" ht="11.25" customHeight="1">
      <c r="A63" s="20"/>
      <c r="B63" s="20"/>
      <c r="C63" s="20"/>
      <c r="D63" s="20"/>
      <c r="E63" s="20"/>
      <c r="F63" s="20"/>
      <c r="G63" s="20"/>
      <c r="H63" s="20"/>
      <c r="I63" s="20"/>
      <c r="J63" s="20"/>
      <c r="K63" s="20"/>
    </row>
    <row r="64" spans="1:11" ht="11.25" customHeight="1">
      <c r="A64" s="20"/>
      <c r="B64" s="20"/>
      <c r="C64" s="20"/>
      <c r="D64" s="20"/>
      <c r="E64" s="20"/>
      <c r="F64" s="20"/>
      <c r="G64" s="20"/>
      <c r="H64" s="20"/>
      <c r="I64" s="20"/>
      <c r="J64" s="20"/>
      <c r="K64" s="20"/>
    </row>
    <row r="65" spans="1:11" ht="11.25" customHeight="1">
      <c r="A65" s="20"/>
      <c r="B65" s="20"/>
      <c r="C65" s="20"/>
      <c r="D65" s="20"/>
      <c r="E65" s="20"/>
      <c r="F65" s="20"/>
      <c r="G65" s="20"/>
      <c r="H65" s="20"/>
      <c r="I65" s="20"/>
      <c r="J65" s="20"/>
      <c r="K65" s="20"/>
    </row>
    <row r="66" spans="1:11" ht="11.25" customHeight="1">
      <c r="A66" s="20"/>
      <c r="B66" s="20"/>
      <c r="C66" s="20"/>
      <c r="D66" s="20"/>
      <c r="E66" s="20"/>
      <c r="F66" s="20"/>
      <c r="G66" s="20"/>
      <c r="H66" s="20"/>
      <c r="I66" s="20"/>
      <c r="J66" s="20"/>
      <c r="K66" s="20"/>
    </row>
    <row r="67" spans="1:11" ht="11.25" customHeight="1">
      <c r="A67" s="20"/>
      <c r="B67" s="20"/>
      <c r="C67" s="20"/>
      <c r="D67" s="20"/>
      <c r="E67" s="20"/>
      <c r="F67" s="20"/>
      <c r="G67" s="20"/>
      <c r="H67" s="20"/>
      <c r="I67" s="20"/>
      <c r="J67" s="20"/>
      <c r="K67" s="20"/>
    </row>
    <row r="68" spans="1:11" ht="11.25" customHeight="1">
      <c r="A68" s="20"/>
      <c r="B68" s="20"/>
      <c r="C68" s="20"/>
      <c r="D68" s="20"/>
      <c r="E68" s="20"/>
      <c r="F68" s="20"/>
      <c r="G68" s="20"/>
      <c r="H68" s="20"/>
      <c r="I68" s="20"/>
      <c r="J68" s="20"/>
      <c r="K68" s="20"/>
    </row>
    <row r="69" spans="1:11" ht="11.25" customHeight="1">
      <c r="A69" s="20"/>
      <c r="B69" s="20"/>
      <c r="C69" s="20"/>
      <c r="D69" s="20"/>
      <c r="E69" s="20"/>
      <c r="F69" s="20"/>
      <c r="G69" s="20"/>
      <c r="H69" s="20"/>
      <c r="I69" s="20"/>
      <c r="J69" s="20"/>
      <c r="K69" s="20"/>
    </row>
    <row r="70" spans="1:11" ht="11.25" customHeight="1">
      <c r="A70" s="20"/>
      <c r="B70" s="20"/>
      <c r="C70" s="20"/>
      <c r="D70" s="20"/>
      <c r="E70" s="20"/>
      <c r="F70" s="20"/>
      <c r="G70" s="20"/>
      <c r="H70" s="20"/>
      <c r="I70" s="20"/>
      <c r="J70" s="20"/>
      <c r="K70" s="20"/>
    </row>
    <row r="71" spans="1:11" ht="11.25" customHeight="1">
      <c r="A71" s="20"/>
      <c r="B71" s="20"/>
      <c r="C71" s="20"/>
      <c r="D71" s="20"/>
      <c r="E71" s="20"/>
      <c r="F71" s="20"/>
      <c r="G71" s="20"/>
      <c r="H71" s="20"/>
      <c r="I71" s="20"/>
      <c r="J71" s="20"/>
      <c r="K71" s="20"/>
    </row>
    <row r="72" spans="1:11" ht="11.25" customHeight="1">
      <c r="A72" s="20"/>
      <c r="B72" s="20"/>
      <c r="C72" s="20"/>
      <c r="D72" s="20"/>
      <c r="E72" s="20"/>
      <c r="F72" s="20"/>
      <c r="G72" s="20"/>
      <c r="H72" s="20"/>
      <c r="I72" s="20"/>
      <c r="J72" s="20"/>
      <c r="K72" s="20"/>
    </row>
    <row r="73" spans="1:11" ht="11.25" customHeight="1">
      <c r="A73" s="20"/>
      <c r="B73" s="20"/>
      <c r="C73" s="20"/>
      <c r="D73" s="20"/>
      <c r="E73" s="20"/>
      <c r="F73" s="20"/>
      <c r="G73" s="20"/>
      <c r="H73" s="20"/>
      <c r="I73" s="20"/>
      <c r="J73" s="20"/>
      <c r="K73" s="20"/>
    </row>
    <row r="74" spans="1:11" ht="11.25" customHeight="1">
      <c r="A74" s="20"/>
      <c r="B74" s="20"/>
      <c r="C74" s="20"/>
      <c r="D74" s="20"/>
      <c r="E74" s="20"/>
      <c r="F74" s="20"/>
      <c r="G74" s="20"/>
      <c r="H74" s="20"/>
      <c r="I74" s="20"/>
      <c r="J74" s="20"/>
      <c r="K74" s="20"/>
    </row>
    <row r="75" spans="1:11" ht="11.25" customHeight="1">
      <c r="A75" s="20"/>
      <c r="B75" s="20"/>
      <c r="C75" s="20"/>
      <c r="D75" s="20"/>
      <c r="E75" s="20"/>
      <c r="F75" s="20"/>
      <c r="G75" s="20"/>
      <c r="H75" s="20"/>
      <c r="I75" s="20"/>
      <c r="J75" s="20"/>
      <c r="K75" s="20"/>
    </row>
    <row r="76" spans="1:11" ht="11.25" customHeight="1">
      <c r="A76" s="20"/>
      <c r="B76" s="20"/>
      <c r="C76" s="20"/>
      <c r="D76" s="20"/>
      <c r="E76" s="20"/>
      <c r="F76" s="20"/>
      <c r="G76" s="20"/>
      <c r="H76" s="20"/>
      <c r="I76" s="20"/>
      <c r="J76" s="20"/>
      <c r="K76" s="20"/>
    </row>
    <row r="77" spans="1:11" ht="11.25" customHeight="1">
      <c r="A77" s="20"/>
      <c r="B77" s="20"/>
      <c r="C77" s="20"/>
      <c r="D77" s="20"/>
      <c r="E77" s="20"/>
      <c r="F77" s="20"/>
      <c r="G77" s="20"/>
      <c r="H77" s="20"/>
      <c r="I77" s="20"/>
      <c r="J77" s="20"/>
      <c r="K77" s="20"/>
    </row>
    <row r="78" spans="1:11" ht="11.25" customHeight="1">
      <c r="A78" s="20"/>
      <c r="B78" s="20"/>
      <c r="C78" s="20"/>
      <c r="D78" s="20"/>
      <c r="E78" s="20"/>
      <c r="F78" s="20"/>
      <c r="G78" s="20"/>
      <c r="H78" s="20"/>
      <c r="I78" s="20"/>
      <c r="J78" s="20"/>
      <c r="K78" s="20"/>
    </row>
    <row r="79" spans="1:11" ht="11.25" customHeight="1">
      <c r="A79" s="20"/>
      <c r="B79" s="20"/>
      <c r="C79" s="20"/>
      <c r="D79" s="20"/>
      <c r="E79" s="20"/>
      <c r="F79" s="20"/>
      <c r="G79" s="20"/>
      <c r="H79" s="20"/>
      <c r="I79" s="20"/>
      <c r="J79" s="20"/>
      <c r="K79" s="20"/>
    </row>
    <row r="80" spans="1:11" ht="11.25" customHeight="1">
      <c r="A80" s="20"/>
      <c r="B80" s="20"/>
      <c r="C80" s="20"/>
      <c r="D80" s="20"/>
      <c r="E80" s="20"/>
      <c r="F80" s="20"/>
      <c r="G80" s="20"/>
      <c r="H80" s="20"/>
      <c r="I80" s="20"/>
      <c r="J80" s="20"/>
      <c r="K80" s="20"/>
    </row>
    <row r="81" spans="1:11" ht="11.25" customHeight="1">
      <c r="A81" s="20"/>
      <c r="B81" s="20"/>
      <c r="C81" s="20"/>
      <c r="D81" s="20"/>
      <c r="E81" s="20"/>
      <c r="F81" s="20"/>
      <c r="G81" s="20"/>
      <c r="H81" s="20"/>
      <c r="I81" s="20"/>
      <c r="J81" s="20"/>
      <c r="K81" s="20"/>
    </row>
    <row r="82" spans="1:11" ht="11.25" customHeight="1">
      <c r="A82" s="20"/>
      <c r="B82" s="20"/>
      <c r="C82" s="20"/>
      <c r="D82" s="20"/>
      <c r="E82" s="20"/>
      <c r="F82" s="20"/>
      <c r="G82" s="20"/>
      <c r="H82" s="20"/>
      <c r="I82" s="20"/>
      <c r="J82" s="20"/>
      <c r="K82" s="20"/>
    </row>
    <row r="83" spans="1:11" ht="11.25" customHeight="1">
      <c r="A83" s="20"/>
      <c r="B83" s="20"/>
      <c r="C83" s="20"/>
      <c r="D83" s="20"/>
      <c r="E83" s="20"/>
      <c r="F83" s="20"/>
      <c r="G83" s="20"/>
      <c r="H83" s="20"/>
      <c r="I83" s="20"/>
      <c r="J83" s="20"/>
      <c r="K83" s="20"/>
    </row>
    <row r="84" spans="1:11" ht="11.25" customHeight="1">
      <c r="A84" s="20"/>
      <c r="B84" s="20"/>
      <c r="C84" s="20"/>
      <c r="D84" s="20"/>
      <c r="E84" s="20"/>
      <c r="F84" s="20"/>
      <c r="G84" s="20"/>
      <c r="H84" s="20"/>
      <c r="I84" s="20"/>
      <c r="J84" s="20"/>
      <c r="K84" s="20"/>
    </row>
    <row r="85" spans="1:11" ht="11.25" customHeight="1">
      <c r="A85" s="20"/>
      <c r="B85" s="20"/>
      <c r="C85" s="20"/>
      <c r="D85" s="20"/>
      <c r="E85" s="20"/>
      <c r="F85" s="20"/>
      <c r="G85" s="20"/>
      <c r="H85" s="20"/>
      <c r="I85" s="20"/>
      <c r="J85" s="20"/>
      <c r="K85" s="20"/>
    </row>
    <row r="86" spans="1:11" ht="11.25" customHeight="1">
      <c r="A86" s="20"/>
      <c r="B86" s="20"/>
      <c r="C86" s="20"/>
      <c r="D86" s="20"/>
      <c r="E86" s="20"/>
      <c r="F86" s="20"/>
      <c r="G86" s="20"/>
      <c r="H86" s="20"/>
      <c r="I86" s="20"/>
      <c r="J86" s="20"/>
      <c r="K86" s="20"/>
    </row>
    <row r="87" spans="1:11" ht="11.25" customHeight="1">
      <c r="A87" s="20"/>
      <c r="B87" s="20"/>
      <c r="C87" s="20"/>
      <c r="D87" s="20"/>
      <c r="E87" s="20"/>
      <c r="F87" s="20"/>
      <c r="G87" s="20"/>
      <c r="H87" s="20"/>
      <c r="I87" s="20"/>
      <c r="J87" s="20"/>
      <c r="K87" s="20"/>
    </row>
    <row r="88" spans="1:11" ht="11.25" customHeight="1">
      <c r="A88" s="20"/>
      <c r="B88" s="20"/>
      <c r="C88" s="20"/>
      <c r="D88" s="20"/>
      <c r="E88" s="20"/>
      <c r="F88" s="20"/>
      <c r="G88" s="20"/>
      <c r="H88" s="20"/>
      <c r="I88" s="20"/>
      <c r="J88" s="20"/>
      <c r="K88" s="20"/>
    </row>
    <row r="89" spans="1:11" ht="11.25" customHeight="1">
      <c r="A89" s="20"/>
      <c r="B89" s="20"/>
      <c r="C89" s="20"/>
      <c r="D89" s="20"/>
      <c r="E89" s="20"/>
      <c r="F89" s="20"/>
      <c r="G89" s="20"/>
      <c r="H89" s="20"/>
      <c r="I89" s="20"/>
      <c r="J89" s="20"/>
      <c r="K89" s="20"/>
    </row>
    <row r="90" spans="1:11" ht="11.25" customHeight="1">
      <c r="A90" s="20"/>
      <c r="B90" s="20"/>
      <c r="C90" s="20"/>
      <c r="D90" s="20"/>
      <c r="E90" s="20"/>
      <c r="F90" s="20"/>
      <c r="G90" s="20"/>
      <c r="H90" s="20"/>
      <c r="I90" s="20"/>
      <c r="J90" s="20"/>
      <c r="K90" s="20"/>
    </row>
    <row r="91" spans="1:11" ht="11.25" customHeight="1">
      <c r="A91" s="20"/>
      <c r="B91" s="20"/>
      <c r="C91" s="20"/>
      <c r="D91" s="20"/>
      <c r="E91" s="20"/>
      <c r="F91" s="20"/>
      <c r="G91" s="20"/>
      <c r="H91" s="20"/>
      <c r="I91" s="20"/>
      <c r="J91" s="20"/>
      <c r="K91" s="20"/>
    </row>
    <row r="92" spans="1:11" ht="11.25" customHeight="1">
      <c r="A92" s="20"/>
      <c r="B92" s="20"/>
      <c r="C92" s="20"/>
      <c r="D92" s="20"/>
      <c r="E92" s="20"/>
      <c r="F92" s="20"/>
      <c r="G92" s="20"/>
      <c r="H92" s="20"/>
      <c r="I92" s="20"/>
      <c r="J92" s="20"/>
      <c r="K92" s="20"/>
    </row>
    <row r="93" spans="1:11" ht="11.25" customHeight="1">
      <c r="A93" s="20"/>
      <c r="B93" s="20"/>
      <c r="C93" s="20"/>
      <c r="D93" s="20"/>
      <c r="E93" s="20"/>
      <c r="F93" s="20"/>
      <c r="G93" s="20"/>
      <c r="H93" s="20"/>
      <c r="I93" s="20"/>
      <c r="J93" s="20"/>
      <c r="K93" s="20"/>
    </row>
    <row r="94" spans="1:11" ht="11.25" customHeight="1">
      <c r="A94" s="20"/>
      <c r="B94" s="20"/>
      <c r="C94" s="20"/>
      <c r="D94" s="20"/>
      <c r="E94" s="20"/>
      <c r="F94" s="20"/>
      <c r="G94" s="20"/>
      <c r="H94" s="20"/>
      <c r="I94" s="20"/>
      <c r="J94" s="20"/>
      <c r="K94" s="20"/>
    </row>
    <row r="95" spans="1:11" ht="11.25" customHeight="1">
      <c r="A95" s="20"/>
      <c r="B95" s="20"/>
      <c r="C95" s="20"/>
      <c r="D95" s="20"/>
      <c r="E95" s="20"/>
      <c r="F95" s="20"/>
      <c r="G95" s="20"/>
      <c r="H95" s="20"/>
      <c r="I95" s="20"/>
      <c r="J95" s="20"/>
      <c r="K95" s="20"/>
    </row>
    <row r="96" spans="1:11" ht="11.25" customHeight="1">
      <c r="A96" s="20"/>
      <c r="B96" s="20"/>
      <c r="C96" s="20"/>
      <c r="D96" s="20"/>
      <c r="E96" s="20"/>
      <c r="F96" s="20"/>
      <c r="G96" s="20"/>
      <c r="H96" s="20"/>
      <c r="I96" s="20"/>
      <c r="J96" s="20"/>
      <c r="K96" s="20"/>
    </row>
    <row r="97" spans="1:11" ht="11.25" customHeight="1">
      <c r="A97" s="20"/>
      <c r="B97" s="20"/>
      <c r="C97" s="20"/>
      <c r="D97" s="20"/>
      <c r="E97" s="20"/>
      <c r="F97" s="20"/>
      <c r="G97" s="20"/>
      <c r="H97" s="20"/>
      <c r="I97" s="20"/>
      <c r="J97" s="20"/>
      <c r="K97" s="20"/>
    </row>
    <row r="98" spans="1:11" ht="11.25" customHeight="1">
      <c r="A98" s="20"/>
      <c r="B98" s="20"/>
      <c r="C98" s="20"/>
      <c r="D98" s="20"/>
      <c r="E98" s="20"/>
      <c r="F98" s="20"/>
      <c r="G98" s="20"/>
      <c r="H98" s="20"/>
      <c r="I98" s="20"/>
      <c r="J98" s="20"/>
      <c r="K98" s="20"/>
    </row>
    <row r="99" spans="1:11" ht="11.25" customHeight="1">
      <c r="A99" s="20"/>
      <c r="B99" s="20"/>
      <c r="C99" s="20"/>
      <c r="D99" s="20"/>
      <c r="E99" s="20"/>
      <c r="F99" s="20"/>
      <c r="G99" s="20"/>
      <c r="H99" s="20"/>
      <c r="I99" s="20"/>
      <c r="J99" s="20"/>
      <c r="K99" s="20"/>
    </row>
    <row r="100" spans="1:11" ht="11.25" customHeight="1">
      <c r="A100" s="20"/>
      <c r="B100" s="20"/>
      <c r="C100" s="20"/>
      <c r="D100" s="20"/>
      <c r="E100" s="20"/>
      <c r="F100" s="20"/>
      <c r="G100" s="20"/>
      <c r="H100" s="20"/>
      <c r="I100" s="20"/>
      <c r="J100" s="20"/>
      <c r="K100" s="20"/>
    </row>
  </sheetData>
  <mergeCells count="4">
    <mergeCell ref="H2:J2"/>
    <mergeCell ref="E13:J13"/>
    <mergeCell ref="H16:I16"/>
    <mergeCell ref="A18:J18"/>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topLeftCell="A19" workbookViewId="0">
      <selection activeCell="F34" sqref="F34"/>
    </sheetView>
  </sheetViews>
  <sheetFormatPr defaultColWidth="16.88671875" defaultRowHeight="15" customHeight="1"/>
  <cols>
    <col min="1" max="5" width="8.88671875" customWidth="1"/>
    <col min="6" max="6" width="14.33203125" customWidth="1"/>
    <col min="7" max="8" width="8.88671875" customWidth="1"/>
    <col min="9" max="9" width="7.6640625" customWidth="1"/>
    <col min="10" max="10" width="8.88671875" customWidth="1"/>
    <col min="11" max="11" width="4.44140625" customWidth="1"/>
  </cols>
  <sheetData>
    <row r="1" spans="1:10" ht="11.25" customHeight="1">
      <c r="A1" s="6"/>
      <c r="B1" s="6"/>
      <c r="C1" s="6"/>
      <c r="D1" s="6"/>
      <c r="E1" s="6"/>
      <c r="F1" s="6"/>
      <c r="G1" s="6"/>
      <c r="H1" s="6"/>
      <c r="I1" s="6"/>
      <c r="J1" s="6"/>
    </row>
    <row r="2" spans="1:10" ht="15.9" customHeight="1">
      <c r="A2" s="2" t="s">
        <v>280</v>
      </c>
      <c r="B2" s="6"/>
      <c r="C2" s="6"/>
      <c r="D2" s="6"/>
      <c r="E2" s="6"/>
      <c r="F2" s="6"/>
      <c r="G2" s="3" t="s">
        <v>237</v>
      </c>
      <c r="H2" s="479"/>
      <c r="I2" s="469"/>
      <c r="J2" s="470"/>
    </row>
    <row r="3" spans="1:10" ht="11.25" customHeight="1">
      <c r="A3" s="2"/>
      <c r="B3" s="6"/>
      <c r="C3" s="6"/>
      <c r="D3" s="6"/>
      <c r="E3" s="6"/>
      <c r="F3" s="6"/>
      <c r="G3" s="6"/>
      <c r="H3" s="6"/>
      <c r="I3" s="6"/>
      <c r="J3" s="6"/>
    </row>
    <row r="4" spans="1:10">
      <c r="A4" s="2" t="s">
        <v>281</v>
      </c>
      <c r="B4" s="6"/>
      <c r="C4" s="6"/>
      <c r="D4" s="6"/>
      <c r="E4" s="6"/>
      <c r="F4" s="6"/>
      <c r="G4" s="6"/>
      <c r="H4" s="6"/>
      <c r="I4" s="6"/>
      <c r="J4" s="6"/>
    </row>
    <row r="5" spans="1:10">
      <c r="A5" s="2">
        <f>'Training Proposal'!B32</f>
        <v>0</v>
      </c>
      <c r="B5" s="6"/>
      <c r="C5" s="6"/>
      <c r="D5" s="6"/>
      <c r="E5" s="6"/>
      <c r="F5" s="6"/>
      <c r="G5" s="6"/>
      <c r="H5" s="6"/>
      <c r="I5" s="6"/>
      <c r="J5" s="6"/>
    </row>
    <row r="6" spans="1:10" ht="11.25" customHeight="1">
      <c r="A6" s="2"/>
      <c r="B6" s="6"/>
      <c r="C6" s="6"/>
      <c r="D6" s="6"/>
      <c r="E6" s="6"/>
      <c r="F6" s="6"/>
      <c r="G6" s="6"/>
      <c r="H6" s="6"/>
      <c r="I6" s="6"/>
      <c r="J6" s="6"/>
    </row>
    <row r="7" spans="1:10" ht="11.25" customHeight="1">
      <c r="A7" s="2" t="s">
        <v>242</v>
      </c>
      <c r="B7" s="6"/>
      <c r="C7" s="6"/>
      <c r="D7" s="6"/>
      <c r="E7" s="6"/>
      <c r="F7" s="6"/>
      <c r="G7" s="6"/>
      <c r="H7" s="6"/>
      <c r="I7" s="6"/>
      <c r="J7" s="6"/>
    </row>
    <row r="8" spans="1:10" ht="11.25" customHeight="1">
      <c r="A8" s="2"/>
      <c r="B8" s="6"/>
      <c r="C8" s="6"/>
      <c r="D8" s="6"/>
      <c r="E8" s="6"/>
      <c r="F8" s="6"/>
      <c r="G8" s="6"/>
      <c r="H8" s="6"/>
      <c r="I8" s="6"/>
      <c r="J8" s="6"/>
    </row>
    <row r="9" spans="1:10" ht="11.25" customHeight="1">
      <c r="A9" s="2" t="s">
        <v>282</v>
      </c>
      <c r="B9" s="6"/>
      <c r="C9" s="6"/>
      <c r="D9" s="6"/>
      <c r="E9" s="6"/>
      <c r="F9" s="6"/>
      <c r="G9" s="6"/>
      <c r="H9" s="6"/>
      <c r="I9" s="6"/>
      <c r="J9" s="6"/>
    </row>
    <row r="10" spans="1:10">
      <c r="A10" s="2" t="s">
        <v>283</v>
      </c>
      <c r="B10" s="6"/>
      <c r="C10" s="6"/>
      <c r="D10" s="6"/>
      <c r="E10" s="6"/>
      <c r="F10" s="6"/>
      <c r="G10" s="6"/>
      <c r="H10" s="6"/>
      <c r="I10" s="6"/>
      <c r="J10" s="6"/>
    </row>
    <row r="11" spans="1:10">
      <c r="A11" s="2" t="s">
        <v>284</v>
      </c>
      <c r="B11" s="6"/>
      <c r="C11" s="6"/>
      <c r="D11" s="6"/>
      <c r="E11" s="6"/>
      <c r="F11" s="6"/>
      <c r="G11" s="6"/>
      <c r="H11" s="6"/>
      <c r="I11" s="6"/>
      <c r="J11" s="6"/>
    </row>
    <row r="12" spans="1:10" ht="15.75" customHeight="1">
      <c r="A12" s="6"/>
      <c r="B12" s="6"/>
      <c r="C12" s="6"/>
      <c r="D12" s="6"/>
      <c r="E12" s="6"/>
      <c r="F12" s="6"/>
      <c r="G12" s="6"/>
      <c r="H12" s="6"/>
      <c r="I12" s="6"/>
      <c r="J12" s="6"/>
    </row>
    <row r="13" spans="1:10" ht="11.25" customHeight="1">
      <c r="A13" s="5" t="s">
        <v>285</v>
      </c>
      <c r="B13" s="2"/>
      <c r="C13" s="2"/>
      <c r="D13" s="2"/>
      <c r="E13" s="2"/>
      <c r="F13" s="2"/>
      <c r="G13" s="2"/>
      <c r="H13" s="2"/>
      <c r="I13" s="2"/>
      <c r="J13" s="2"/>
    </row>
    <row r="14" spans="1:10" ht="34.5" customHeight="1">
      <c r="A14" s="9" t="s">
        <v>245</v>
      </c>
      <c r="B14" s="2"/>
      <c r="C14" s="2"/>
      <c r="D14" s="2"/>
      <c r="E14" s="480">
        <f>'Training Proposal'!B33</f>
        <v>0</v>
      </c>
      <c r="F14" s="467"/>
      <c r="G14" s="467"/>
      <c r="H14" s="467"/>
      <c r="I14" s="467"/>
      <c r="J14" s="467"/>
    </row>
    <row r="15" spans="1:10" ht="6" customHeight="1">
      <c r="A15" s="5" t="s">
        <v>286</v>
      </c>
      <c r="B15" s="2"/>
      <c r="C15" s="2"/>
      <c r="D15" s="2"/>
      <c r="E15" s="2"/>
      <c r="F15" s="2"/>
      <c r="G15" s="2"/>
      <c r="H15" s="2"/>
      <c r="I15" s="2"/>
      <c r="J15" s="2"/>
    </row>
    <row r="16" spans="1:10" ht="11.25" customHeight="1">
      <c r="A16" s="2"/>
      <c r="B16" s="2"/>
      <c r="C16" s="2"/>
      <c r="D16" s="2"/>
      <c r="E16" s="2"/>
      <c r="F16" s="2"/>
      <c r="G16" s="2"/>
      <c r="H16" s="2"/>
      <c r="I16" s="2"/>
      <c r="J16" s="2"/>
    </row>
    <row r="17" spans="1:10" ht="15" customHeight="1">
      <c r="A17" s="2" t="s">
        <v>287</v>
      </c>
      <c r="B17" s="2"/>
      <c r="C17" s="2"/>
      <c r="D17" s="2"/>
      <c r="E17" s="2"/>
      <c r="F17" s="2"/>
      <c r="G17" s="2"/>
      <c r="H17" s="481">
        <f>'Training Proposal'!A17</f>
        <v>0</v>
      </c>
      <c r="I17" s="467"/>
      <c r="J17" s="467"/>
    </row>
    <row r="18" spans="1:10" ht="11.25" customHeight="1">
      <c r="A18" s="2"/>
      <c r="B18" s="2"/>
      <c r="C18" s="2"/>
      <c r="D18" s="2"/>
      <c r="E18" s="2"/>
      <c r="F18" s="2"/>
      <c r="G18" s="2"/>
      <c r="H18" s="2"/>
      <c r="I18" s="2"/>
      <c r="J18" s="2"/>
    </row>
    <row r="19" spans="1:10" ht="18.649999999999999" customHeight="1">
      <c r="A19" s="482" t="s">
        <v>288</v>
      </c>
      <c r="B19" s="467"/>
      <c r="C19" s="467"/>
      <c r="D19" s="467"/>
      <c r="E19" s="467"/>
      <c r="F19" s="467"/>
      <c r="G19" s="467"/>
      <c r="H19" s="467"/>
      <c r="I19" s="467"/>
      <c r="J19" s="467"/>
    </row>
    <row r="20" spans="1:10" ht="11.25" customHeight="1">
      <c r="A20" s="2"/>
      <c r="B20" s="2"/>
      <c r="C20" s="2"/>
      <c r="D20" s="2"/>
      <c r="E20" s="2"/>
      <c r="F20" s="2"/>
      <c r="G20" s="2"/>
      <c r="H20" s="2"/>
      <c r="I20" s="2"/>
      <c r="J20" s="2"/>
    </row>
    <row r="21" spans="1:10" ht="17.399999999999999" customHeight="1">
      <c r="A21" s="482" t="s">
        <v>289</v>
      </c>
      <c r="B21" s="467"/>
      <c r="C21" s="467"/>
      <c r="D21" s="467"/>
      <c r="E21" s="467"/>
      <c r="F21" s="467"/>
      <c r="G21" s="467"/>
      <c r="H21" s="467"/>
      <c r="I21" s="467"/>
      <c r="J21" s="467"/>
    </row>
    <row r="22" spans="1:10" ht="11.25" customHeight="1">
      <c r="A22" s="2"/>
      <c r="B22" s="2"/>
      <c r="C22" s="2"/>
      <c r="D22" s="2"/>
      <c r="E22" s="2"/>
      <c r="F22" s="2"/>
      <c r="G22" s="2"/>
      <c r="H22" s="2"/>
      <c r="I22" s="2"/>
      <c r="J22" s="2"/>
    </row>
    <row r="23" spans="1:10" ht="20.149999999999999" customHeight="1">
      <c r="A23" s="10"/>
      <c r="B23" s="2" t="s">
        <v>290</v>
      </c>
      <c r="C23" s="2"/>
      <c r="D23" s="2"/>
      <c r="E23" s="2"/>
      <c r="F23" s="2" t="s">
        <v>291</v>
      </c>
      <c r="G23" s="2"/>
      <c r="H23" s="2"/>
      <c r="I23" s="2"/>
      <c r="J23" s="2"/>
    </row>
    <row r="24" spans="1:10" ht="20.399999999999999" customHeight="1">
      <c r="A24" s="10"/>
      <c r="B24" s="2" t="s">
        <v>292</v>
      </c>
      <c r="C24" s="2"/>
      <c r="D24" s="2"/>
      <c r="E24" s="2"/>
      <c r="F24" s="2" t="s">
        <v>291</v>
      </c>
      <c r="G24" s="2"/>
      <c r="H24" s="2"/>
      <c r="I24" s="2"/>
      <c r="J24" s="2"/>
    </row>
    <row r="25" spans="1:10" ht="20.399999999999999" customHeight="1">
      <c r="A25" s="10"/>
      <c r="B25" s="2" t="s">
        <v>293</v>
      </c>
      <c r="C25" s="2"/>
      <c r="D25" s="2"/>
      <c r="E25" s="2"/>
      <c r="F25" s="2" t="s">
        <v>291</v>
      </c>
      <c r="G25" s="2"/>
      <c r="H25" s="2"/>
      <c r="I25" s="2"/>
      <c r="J25" s="2"/>
    </row>
    <row r="26" spans="1:10" ht="17.149999999999999" customHeight="1">
      <c r="A26" s="10"/>
      <c r="B26" s="2"/>
      <c r="C26" s="475" t="s">
        <v>294</v>
      </c>
      <c r="D26" s="476"/>
      <c r="E26" s="476"/>
      <c r="F26" s="2" t="s">
        <v>291</v>
      </c>
      <c r="G26" s="2"/>
      <c r="H26" s="2"/>
      <c r="I26" s="2"/>
      <c r="J26" s="2"/>
    </row>
    <row r="27" spans="1:10" ht="21" customHeight="1">
      <c r="A27" s="10"/>
      <c r="B27" s="2"/>
      <c r="C27" s="475" t="s">
        <v>295</v>
      </c>
      <c r="D27" s="476"/>
      <c r="E27" s="476"/>
      <c r="F27" s="2" t="s">
        <v>291</v>
      </c>
      <c r="G27" s="2"/>
      <c r="H27" s="2"/>
      <c r="I27" s="2"/>
      <c r="J27" s="2"/>
    </row>
    <row r="28" spans="1:10" ht="25.5" customHeight="1">
      <c r="A28" s="10"/>
      <c r="B28" s="2"/>
      <c r="C28" s="475" t="s">
        <v>296</v>
      </c>
      <c r="D28" s="476"/>
      <c r="E28" s="476"/>
      <c r="F28" s="2" t="s">
        <v>291</v>
      </c>
      <c r="G28" s="2"/>
      <c r="H28" s="2"/>
      <c r="I28" s="2"/>
      <c r="J28" s="2"/>
    </row>
    <row r="29" spans="1:10" ht="21" customHeight="1">
      <c r="A29" s="10"/>
      <c r="B29" s="2"/>
      <c r="C29" s="475" t="s">
        <v>297</v>
      </c>
      <c r="D29" s="476"/>
      <c r="E29" s="476"/>
      <c r="F29" s="2" t="s">
        <v>291</v>
      </c>
      <c r="G29" s="2"/>
      <c r="H29" s="2"/>
      <c r="I29" s="2"/>
      <c r="J29" s="2"/>
    </row>
    <row r="30" spans="1:10" ht="21" customHeight="1">
      <c r="A30" s="2"/>
      <c r="B30" s="2"/>
      <c r="C30" s="475" t="s">
        <v>40</v>
      </c>
      <c r="D30" s="476"/>
      <c r="E30" s="476"/>
      <c r="F30" s="2" t="s">
        <v>291</v>
      </c>
      <c r="G30" s="2"/>
      <c r="H30" s="2"/>
      <c r="I30" s="2"/>
      <c r="J30" s="2"/>
    </row>
    <row r="31" spans="1:10" ht="21" customHeight="1">
      <c r="A31" s="2"/>
      <c r="B31" s="2"/>
      <c r="C31" s="475" t="s">
        <v>41</v>
      </c>
      <c r="D31" s="476"/>
      <c r="E31" s="476"/>
      <c r="F31" s="2" t="s">
        <v>291</v>
      </c>
      <c r="G31" s="2"/>
      <c r="H31" s="2"/>
      <c r="I31" s="2"/>
      <c r="J31" s="2"/>
    </row>
    <row r="32" spans="1:10" ht="29.25" customHeight="1">
      <c r="A32" s="2"/>
      <c r="B32" s="2"/>
      <c r="C32" s="475" t="s">
        <v>42</v>
      </c>
      <c r="D32" s="476"/>
      <c r="E32" s="476"/>
      <c r="F32" s="2" t="s">
        <v>291</v>
      </c>
      <c r="G32" s="2"/>
      <c r="H32" s="2"/>
      <c r="I32" s="2"/>
      <c r="J32" s="2"/>
    </row>
    <row r="33" spans="1:11" ht="21" customHeight="1">
      <c r="A33" s="2"/>
      <c r="C33" s="475" t="s">
        <v>298</v>
      </c>
      <c r="D33" s="476"/>
      <c r="E33" s="476"/>
      <c r="F33" s="2" t="s">
        <v>291</v>
      </c>
      <c r="G33" s="2"/>
      <c r="H33" s="2"/>
      <c r="I33" s="2"/>
      <c r="J33" s="2"/>
    </row>
    <row r="34" spans="1:11" ht="21" customHeight="1">
      <c r="A34" s="2"/>
      <c r="C34" s="477" t="s">
        <v>299</v>
      </c>
      <c r="D34" s="476"/>
      <c r="E34" s="476"/>
      <c r="F34" s="2" t="s">
        <v>291</v>
      </c>
      <c r="G34" s="2"/>
      <c r="H34" s="2"/>
      <c r="I34" s="2"/>
      <c r="J34" s="2"/>
    </row>
    <row r="35" spans="1:11" ht="21" customHeight="1">
      <c r="A35" s="2"/>
      <c r="B35" s="2" t="s">
        <v>300</v>
      </c>
      <c r="C35" s="11"/>
      <c r="D35" s="11"/>
      <c r="E35" s="11"/>
      <c r="F35" s="478">
        <f>'Approval Letter'!F21</f>
        <v>0</v>
      </c>
      <c r="G35" s="467"/>
      <c r="H35" s="2"/>
      <c r="I35" s="2"/>
      <c r="J35" s="2"/>
    </row>
    <row r="36" spans="1:11" ht="21" customHeight="1">
      <c r="A36" s="2"/>
      <c r="B36" s="2" t="s">
        <v>301</v>
      </c>
      <c r="C36" s="11"/>
      <c r="D36" s="11"/>
      <c r="E36" s="11"/>
      <c r="F36" s="19">
        <f>'Approval Letter'!F22</f>
        <v>0</v>
      </c>
      <c r="G36" s="2"/>
      <c r="H36" s="2"/>
      <c r="I36" s="2"/>
      <c r="J36" s="2"/>
    </row>
    <row r="37" spans="1:11" ht="21" customHeight="1">
      <c r="A37" s="2"/>
      <c r="B37" s="2" t="s">
        <v>302</v>
      </c>
      <c r="C37" s="11"/>
      <c r="D37" s="11"/>
      <c r="E37" s="11"/>
      <c r="F37" s="2" t="s">
        <v>291</v>
      </c>
      <c r="G37" s="2"/>
      <c r="H37" s="2"/>
      <c r="I37" s="2"/>
      <c r="J37" s="2"/>
    </row>
    <row r="38" spans="1:11" ht="11.25" customHeight="1">
      <c r="A38" s="2"/>
      <c r="B38" s="2"/>
      <c r="C38" s="11"/>
      <c r="D38" s="11"/>
      <c r="E38" s="11"/>
      <c r="F38" s="2"/>
      <c r="G38" s="2"/>
      <c r="H38" s="2"/>
      <c r="I38" s="2"/>
      <c r="J38" s="2"/>
    </row>
    <row r="39" spans="1:11" ht="11.25" customHeight="1">
      <c r="A39" s="2"/>
      <c r="B39" s="2"/>
      <c r="C39" s="11"/>
      <c r="D39" s="11"/>
      <c r="E39" s="11"/>
      <c r="F39" s="2"/>
      <c r="G39" s="2"/>
      <c r="H39" s="2"/>
      <c r="I39" s="2"/>
      <c r="J39" s="2"/>
    </row>
    <row r="40" spans="1:11" ht="11.25" customHeight="1">
      <c r="A40" s="2"/>
      <c r="B40" s="2"/>
      <c r="C40" s="2"/>
      <c r="D40" s="2"/>
      <c r="E40" s="2"/>
      <c r="F40" s="2"/>
      <c r="G40" s="2"/>
      <c r="H40" s="2"/>
      <c r="I40" s="2"/>
      <c r="J40" s="2"/>
    </row>
    <row r="41" spans="1:11" ht="11.25" customHeight="1">
      <c r="A41" s="2" t="s">
        <v>261</v>
      </c>
      <c r="B41" s="2"/>
      <c r="C41" s="2"/>
      <c r="D41" s="2"/>
      <c r="E41" s="2"/>
      <c r="F41" s="2"/>
      <c r="G41" s="2"/>
      <c r="H41" s="2"/>
      <c r="I41" s="2"/>
      <c r="J41" s="2"/>
    </row>
    <row r="42" spans="1:11" ht="11.25" customHeight="1">
      <c r="A42" s="5"/>
      <c r="B42" s="2"/>
      <c r="C42" s="2"/>
      <c r="D42" s="2"/>
      <c r="E42" s="2"/>
      <c r="F42" s="2"/>
      <c r="G42" s="2"/>
      <c r="H42" s="2"/>
      <c r="I42" s="2"/>
      <c r="J42" s="2"/>
    </row>
    <row r="43" spans="1:11" ht="11.25" customHeight="1">
      <c r="A43" s="5"/>
      <c r="B43" s="2"/>
      <c r="C43" s="2"/>
      <c r="D43" s="2"/>
      <c r="E43" s="2"/>
      <c r="F43" s="2"/>
      <c r="G43" s="2"/>
      <c r="H43" s="2"/>
      <c r="I43" s="2"/>
      <c r="J43" s="2"/>
    </row>
    <row r="44" spans="1:11" ht="11.25" customHeight="1">
      <c r="A44" s="5"/>
      <c r="B44" s="2"/>
      <c r="C44" s="2"/>
      <c r="D44" s="2"/>
      <c r="E44" s="2"/>
      <c r="F44" s="2"/>
      <c r="G44" s="2"/>
      <c r="H44" s="2"/>
      <c r="I44" s="2"/>
      <c r="J44" s="2"/>
    </row>
    <row r="45" spans="1:11" ht="9" customHeight="1">
      <c r="A45" s="2"/>
      <c r="B45" s="2"/>
      <c r="C45" s="2"/>
      <c r="D45" s="2"/>
      <c r="E45" s="2"/>
      <c r="F45" s="2"/>
      <c r="G45" s="2"/>
      <c r="H45" s="2"/>
      <c r="I45" s="2"/>
      <c r="J45" s="2"/>
      <c r="K45" s="6" t="s">
        <v>266</v>
      </c>
    </row>
    <row r="46" spans="1:11" ht="11.25" customHeight="1">
      <c r="C46" s="2"/>
      <c r="D46" s="2"/>
      <c r="E46" s="2"/>
    </row>
    <row r="47" spans="1:11" ht="11.25" customHeight="1">
      <c r="C47" s="2"/>
      <c r="D47" s="2"/>
      <c r="E47" s="2"/>
    </row>
    <row r="48" spans="1:11" ht="11.25" customHeight="1">
      <c r="C48" s="2"/>
      <c r="D48" s="2"/>
      <c r="E48" s="2"/>
    </row>
    <row r="49" spans="3:5" ht="11.25" customHeight="1">
      <c r="C49" s="2"/>
      <c r="D49" s="2"/>
      <c r="E49" s="2"/>
    </row>
    <row r="50" spans="3:5" ht="11.25" customHeight="1">
      <c r="C50" s="2"/>
      <c r="D50" s="2"/>
      <c r="E50" s="2"/>
    </row>
    <row r="51" spans="3:5" ht="11.25" customHeight="1">
      <c r="C51" s="2"/>
      <c r="D51" s="2"/>
      <c r="E51" s="2"/>
    </row>
    <row r="52" spans="3:5" ht="11.25" customHeight="1">
      <c r="C52" s="2"/>
      <c r="D52" s="2"/>
      <c r="E52" s="2"/>
    </row>
    <row r="53" spans="3:5" ht="11.25" customHeight="1">
      <c r="C53" s="2"/>
      <c r="D53" s="2"/>
      <c r="E53" s="2"/>
    </row>
    <row r="54" spans="3:5" ht="11.25" customHeight="1">
      <c r="C54" s="2"/>
      <c r="D54" s="2"/>
      <c r="E54" s="2"/>
    </row>
    <row r="55" spans="3:5" ht="11.25" customHeight="1"/>
    <row r="56" spans="3:5" ht="11.25" customHeight="1"/>
    <row r="57" spans="3:5" ht="11.25" customHeight="1"/>
    <row r="58" spans="3:5" ht="11.25" customHeight="1"/>
    <row r="59" spans="3:5" ht="11.25" customHeight="1"/>
    <row r="60" spans="3:5" ht="11.25" customHeight="1"/>
    <row r="61" spans="3:5" ht="11.25" customHeight="1"/>
    <row r="62" spans="3:5" ht="11.25" customHeight="1"/>
    <row r="63" spans="3:5" ht="11.25" customHeight="1"/>
    <row r="64" spans="3:5"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sheetData>
  <mergeCells count="15">
    <mergeCell ref="H2:J2"/>
    <mergeCell ref="E14:J14"/>
    <mergeCell ref="H17:J17"/>
    <mergeCell ref="A19:J19"/>
    <mergeCell ref="A21:J21"/>
    <mergeCell ref="C26:E26"/>
    <mergeCell ref="C27:E27"/>
    <mergeCell ref="C28:E28"/>
    <mergeCell ref="C29:E29"/>
    <mergeCell ref="C30:E30"/>
    <mergeCell ref="C31:E31"/>
    <mergeCell ref="C32:E32"/>
    <mergeCell ref="C33:E33"/>
    <mergeCell ref="C34:E34"/>
    <mergeCell ref="F35:G35"/>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workbookViewId="0"/>
  </sheetViews>
  <sheetFormatPr defaultColWidth="16.88671875" defaultRowHeight="15" customHeight="1"/>
  <cols>
    <col min="1" max="1" width="14.33203125" customWidth="1"/>
    <col min="2" max="3" width="8.88671875" customWidth="1"/>
    <col min="4" max="4" width="13.6640625" customWidth="1"/>
    <col min="5" max="5" width="25.88671875" customWidth="1"/>
    <col min="6" max="6" width="36.109375" customWidth="1"/>
    <col min="7" max="8" width="8.88671875" customWidth="1"/>
    <col min="9" max="9" width="11.6640625" customWidth="1"/>
    <col min="10" max="10" width="8.88671875" customWidth="1"/>
    <col min="11" max="11" width="4.44140625" customWidth="1"/>
    <col min="12" max="12" width="16.88671875" hidden="1" customWidth="1"/>
  </cols>
  <sheetData>
    <row r="1" spans="1:6" ht="15.9" customHeight="1">
      <c r="A1" s="2" t="s">
        <v>280</v>
      </c>
      <c r="B1" s="483"/>
      <c r="C1" s="484"/>
      <c r="D1" s="485"/>
      <c r="E1" s="3" t="s">
        <v>237</v>
      </c>
      <c r="F1" s="4"/>
    </row>
    <row r="2" spans="1:6" ht="6.65" customHeight="1">
      <c r="A2" s="2"/>
      <c r="B2" s="6"/>
      <c r="C2" s="6"/>
      <c r="D2" s="6"/>
      <c r="E2" s="6"/>
      <c r="F2" s="6"/>
    </row>
    <row r="3" spans="1:6">
      <c r="A3" s="2" t="s">
        <v>281</v>
      </c>
      <c r="B3" s="483"/>
      <c r="C3" s="484"/>
      <c r="D3" s="485"/>
      <c r="E3" s="6"/>
      <c r="F3" s="6"/>
    </row>
    <row r="4" spans="1:6" ht="6.65" customHeight="1">
      <c r="A4" s="2"/>
      <c r="B4" s="7"/>
      <c r="C4" s="7"/>
      <c r="D4" s="7"/>
      <c r="E4" s="6"/>
      <c r="F4" s="6"/>
    </row>
    <row r="5" spans="1:6">
      <c r="A5" s="2" t="s">
        <v>303</v>
      </c>
      <c r="B5" s="486">
        <f>'Training Proposal'!B32</f>
        <v>0</v>
      </c>
      <c r="C5" s="486"/>
      <c r="D5" s="486"/>
      <c r="E5" s="486"/>
      <c r="F5" s="486"/>
    </row>
    <row r="6" spans="1:6" ht="11.25" customHeight="1">
      <c r="A6" s="2"/>
      <c r="B6" s="6"/>
      <c r="C6" s="6"/>
      <c r="D6" s="6"/>
      <c r="E6" s="6"/>
      <c r="F6" s="6"/>
    </row>
    <row r="7" spans="1:6" ht="11.25" customHeight="1">
      <c r="A7" s="2" t="s">
        <v>242</v>
      </c>
      <c r="B7" s="6"/>
      <c r="C7" s="6"/>
      <c r="D7" s="6"/>
      <c r="E7" s="6"/>
      <c r="F7" s="6"/>
    </row>
    <row r="8" spans="1:6" ht="11.25" customHeight="1">
      <c r="A8" s="2"/>
      <c r="B8" s="6"/>
      <c r="C8" s="6"/>
      <c r="D8" s="6"/>
      <c r="E8" s="6"/>
      <c r="F8" s="6"/>
    </row>
    <row r="9" spans="1:6" ht="11.25" customHeight="1">
      <c r="A9" s="2" t="s">
        <v>282</v>
      </c>
      <c r="B9" s="6"/>
      <c r="C9" s="6"/>
      <c r="D9" s="6"/>
      <c r="E9" s="6"/>
      <c r="F9" s="6"/>
    </row>
    <row r="10" spans="1:6">
      <c r="A10" s="2" t="s">
        <v>283</v>
      </c>
      <c r="B10" s="6"/>
      <c r="C10" s="6"/>
      <c r="D10" s="6"/>
      <c r="E10" s="6"/>
      <c r="F10" s="6"/>
    </row>
    <row r="11" spans="1:6">
      <c r="A11" s="2" t="s">
        <v>284</v>
      </c>
      <c r="B11" s="6"/>
      <c r="C11" s="6"/>
      <c r="D11" s="6"/>
      <c r="E11" s="6"/>
      <c r="F11" s="6"/>
    </row>
    <row r="12" spans="1:6" ht="15.75" customHeight="1">
      <c r="A12" s="6"/>
      <c r="B12" s="6"/>
      <c r="C12" s="6"/>
      <c r="D12" s="6"/>
      <c r="E12" s="6"/>
      <c r="F12" s="6"/>
    </row>
    <row r="13" spans="1:6" ht="11.25" customHeight="1">
      <c r="A13" s="487" t="s">
        <v>304</v>
      </c>
      <c r="B13" s="487"/>
      <c r="C13" s="487"/>
      <c r="D13" s="487"/>
      <c r="E13" s="487"/>
      <c r="F13" s="487"/>
    </row>
    <row r="14" spans="1:6" ht="11.25" customHeight="1">
      <c r="A14" s="8"/>
      <c r="B14" s="8"/>
      <c r="C14" s="8"/>
      <c r="D14" s="8"/>
      <c r="E14" s="8"/>
      <c r="F14" s="8"/>
    </row>
    <row r="15" spans="1:6" ht="15.9" customHeight="1">
      <c r="A15" s="9" t="s">
        <v>245</v>
      </c>
      <c r="B15" s="2"/>
      <c r="C15" s="2"/>
      <c r="D15" s="2"/>
      <c r="E15" s="316">
        <f>'Training Proposal'!L33</f>
        <v>0</v>
      </c>
      <c r="F15" s="315"/>
    </row>
    <row r="16" spans="1:6" ht="11.25" customHeight="1">
      <c r="A16" s="2"/>
      <c r="B16" s="2"/>
      <c r="C16" s="2"/>
      <c r="D16" s="2"/>
      <c r="E16" s="2"/>
      <c r="F16" s="2"/>
    </row>
    <row r="17" spans="1:6" ht="15" customHeight="1">
      <c r="A17" s="2" t="s">
        <v>287</v>
      </c>
      <c r="B17" s="2"/>
      <c r="C17" s="2"/>
      <c r="D17" s="2"/>
      <c r="E17" s="2"/>
      <c r="F17" s="8">
        <f>'Training Proposal'!A17</f>
        <v>0</v>
      </c>
    </row>
    <row r="18" spans="1:6" ht="18.649999999999999" customHeight="1">
      <c r="A18" s="482" t="s">
        <v>288</v>
      </c>
      <c r="B18" s="482"/>
      <c r="C18" s="482"/>
      <c r="D18" s="482"/>
      <c r="E18" s="482"/>
      <c r="F18" s="482"/>
    </row>
    <row r="19" spans="1:6" ht="17.399999999999999" customHeight="1">
      <c r="A19" s="482" t="s">
        <v>289</v>
      </c>
      <c r="B19" s="482"/>
      <c r="C19" s="482"/>
      <c r="D19" s="482"/>
      <c r="E19" s="482"/>
      <c r="F19" s="482"/>
    </row>
    <row r="20" spans="1:6" ht="11.25" customHeight="1">
      <c r="A20" s="2"/>
      <c r="B20" s="2"/>
      <c r="C20" s="2"/>
      <c r="D20" s="2"/>
      <c r="E20" s="2"/>
      <c r="F20" s="2"/>
    </row>
    <row r="21" spans="1:6" ht="20.149999999999999" customHeight="1">
      <c r="A21" s="10"/>
      <c r="B21" s="2" t="s">
        <v>290</v>
      </c>
      <c r="C21" s="2"/>
      <c r="D21" s="2"/>
      <c r="E21" s="2"/>
      <c r="F21" s="2"/>
    </row>
    <row r="22" spans="1:6" ht="20.399999999999999" customHeight="1">
      <c r="A22" s="10"/>
      <c r="B22" s="2" t="s">
        <v>292</v>
      </c>
      <c r="C22" s="2"/>
      <c r="D22" s="2"/>
      <c r="E22" s="2"/>
      <c r="F22" s="2"/>
    </row>
    <row r="23" spans="1:6" ht="20.399999999999999" customHeight="1">
      <c r="A23" s="10"/>
      <c r="B23" s="2" t="s">
        <v>293</v>
      </c>
      <c r="C23" s="2"/>
      <c r="D23" s="2"/>
      <c r="E23" s="2"/>
      <c r="F23" s="2"/>
    </row>
    <row r="24" spans="1:6" ht="17.149999999999999" customHeight="1">
      <c r="A24" s="10"/>
      <c r="B24" s="2"/>
      <c r="C24" s="488" t="s">
        <v>318</v>
      </c>
      <c r="D24" s="476"/>
      <c r="E24" s="476"/>
      <c r="F24" s="10">
        <f>'Training Proposal'!J53</f>
        <v>0</v>
      </c>
    </row>
    <row r="25" spans="1:6" ht="17.149999999999999" customHeight="1">
      <c r="A25" s="10"/>
      <c r="B25" s="2"/>
      <c r="C25" s="475" t="s">
        <v>294</v>
      </c>
      <c r="D25" s="476"/>
      <c r="E25" s="476"/>
      <c r="F25" s="10">
        <f>'Training Proposal'!J54</f>
        <v>0</v>
      </c>
    </row>
    <row r="26" spans="1:6" ht="21" customHeight="1">
      <c r="A26" s="10"/>
      <c r="B26" s="2"/>
      <c r="C26" s="475" t="s">
        <v>295</v>
      </c>
      <c r="D26" s="476"/>
      <c r="E26" s="476"/>
      <c r="F26" s="10">
        <f>'Training Proposal'!J55</f>
        <v>0</v>
      </c>
    </row>
    <row r="27" spans="1:6" ht="25.5" customHeight="1">
      <c r="A27" s="10"/>
      <c r="B27" s="2"/>
      <c r="C27" s="475" t="s">
        <v>296</v>
      </c>
      <c r="D27" s="476"/>
      <c r="E27" s="476"/>
      <c r="F27" s="10">
        <f>'Training Proposal'!J56</f>
        <v>0</v>
      </c>
    </row>
    <row r="28" spans="1:6" ht="21" customHeight="1">
      <c r="A28" s="10"/>
      <c r="B28" s="2"/>
      <c r="C28" s="475" t="s">
        <v>297</v>
      </c>
      <c r="D28" s="476"/>
      <c r="E28" s="476"/>
      <c r="F28" s="10">
        <f>'Training Proposal'!J57</f>
        <v>0</v>
      </c>
    </row>
    <row r="29" spans="1:6" ht="21" customHeight="1">
      <c r="A29" s="2"/>
      <c r="B29" s="2"/>
      <c r="C29" s="475" t="s">
        <v>40</v>
      </c>
      <c r="D29" s="476"/>
      <c r="E29" s="476"/>
      <c r="F29" s="10">
        <f>'Training Proposal'!J58</f>
        <v>0</v>
      </c>
    </row>
    <row r="30" spans="1:6" ht="21" customHeight="1">
      <c r="A30" s="2"/>
      <c r="B30" s="2"/>
      <c r="C30" s="475" t="s">
        <v>41</v>
      </c>
      <c r="D30" s="476"/>
      <c r="E30" s="476"/>
      <c r="F30" s="10">
        <f>'Training Proposal'!J59</f>
        <v>0</v>
      </c>
    </row>
    <row r="31" spans="1:6" ht="29.25" customHeight="1">
      <c r="A31" s="2"/>
      <c r="B31" s="2"/>
      <c r="C31" s="475" t="s">
        <v>42</v>
      </c>
      <c r="D31" s="476"/>
      <c r="E31" s="476"/>
      <c r="F31" s="10">
        <f>'Training Proposal'!J60</f>
        <v>0</v>
      </c>
    </row>
    <row r="32" spans="1:6" ht="21" customHeight="1">
      <c r="A32" s="2"/>
      <c r="C32" s="475" t="s">
        <v>298</v>
      </c>
      <c r="D32" s="476"/>
      <c r="E32" s="476"/>
      <c r="F32" s="10">
        <f>'Training Proposal'!J61</f>
        <v>0</v>
      </c>
    </row>
    <row r="33" spans="1:6" ht="21" customHeight="1">
      <c r="A33" s="2"/>
      <c r="C33" s="477" t="s">
        <v>299</v>
      </c>
      <c r="D33" s="476"/>
      <c r="E33" s="476"/>
      <c r="F33" s="10">
        <f>'Training Proposal'!J62</f>
        <v>0</v>
      </c>
    </row>
    <row r="34" spans="1:6" ht="21" customHeight="1">
      <c r="A34" s="2"/>
      <c r="B34" s="2" t="s">
        <v>300</v>
      </c>
      <c r="C34" s="11"/>
      <c r="D34" s="11"/>
      <c r="E34" s="11"/>
      <c r="F34" s="12">
        <f>'Approval Letter'!F21</f>
        <v>0</v>
      </c>
    </row>
    <row r="35" spans="1:6" ht="21" customHeight="1">
      <c r="A35" s="2"/>
      <c r="B35" s="2" t="s">
        <v>305</v>
      </c>
      <c r="C35" s="11"/>
      <c r="D35" s="11"/>
      <c r="E35" s="11"/>
      <c r="F35" s="13">
        <f>'Detailed Budget'!C13</f>
        <v>0</v>
      </c>
    </row>
    <row r="36" spans="1:6" ht="21" customHeight="1">
      <c r="A36" s="2"/>
      <c r="B36" s="2" t="s">
        <v>306</v>
      </c>
      <c r="C36" s="11"/>
      <c r="D36" s="11"/>
      <c r="E36" s="11"/>
      <c r="F36" s="14">
        <f>'Detailed Budget'!E13</f>
        <v>0</v>
      </c>
    </row>
    <row r="37" spans="1:6" ht="21" customHeight="1">
      <c r="A37" s="2"/>
      <c r="B37" s="2" t="s">
        <v>307</v>
      </c>
      <c r="C37" s="11"/>
      <c r="D37" s="11"/>
      <c r="E37" s="11"/>
      <c r="F37" s="15"/>
    </row>
    <row r="38" spans="1:6" ht="21" customHeight="1">
      <c r="A38" s="2"/>
      <c r="B38" s="2" t="s">
        <v>308</v>
      </c>
      <c r="C38" s="11"/>
      <c r="D38" s="11"/>
      <c r="E38" s="11"/>
      <c r="F38" s="10">
        <f>F35-F37</f>
        <v>0</v>
      </c>
    </row>
    <row r="39" spans="1:6" ht="21" customHeight="1">
      <c r="A39" s="2"/>
      <c r="B39" s="2" t="s">
        <v>309</v>
      </c>
      <c r="C39" s="11"/>
      <c r="D39" s="11"/>
      <c r="E39" s="11"/>
      <c r="F39" s="16"/>
    </row>
    <row r="40" spans="1:6" ht="18.899999999999999" customHeight="1">
      <c r="A40" s="2"/>
      <c r="B40" s="2" t="s">
        <v>310</v>
      </c>
      <c r="C40" s="11"/>
      <c r="D40" s="11"/>
      <c r="E40" s="11"/>
      <c r="F40" s="17">
        <f>F36-F39</f>
        <v>0</v>
      </c>
    </row>
    <row r="41" spans="1:6" ht="11.25" customHeight="1">
      <c r="A41" s="2"/>
      <c r="B41" s="2"/>
      <c r="C41" s="11"/>
      <c r="D41" s="11"/>
      <c r="E41" s="11"/>
      <c r="F41" s="2"/>
    </row>
    <row r="42" spans="1:6" ht="11.25" customHeight="1">
      <c r="A42" s="5"/>
      <c r="B42" s="2"/>
    </row>
    <row r="43" spans="1:6" ht="9" customHeight="1">
      <c r="A43" s="2"/>
      <c r="B43" s="2"/>
      <c r="C43" s="2" t="s">
        <v>311</v>
      </c>
      <c r="D43" s="2"/>
      <c r="E43" s="2"/>
      <c r="F43" s="2"/>
    </row>
    <row r="44" spans="1:6" ht="11.25" customHeight="1">
      <c r="C44" s="2" t="s">
        <v>312</v>
      </c>
      <c r="D44" s="2"/>
      <c r="E44" s="2"/>
      <c r="F44" s="2"/>
    </row>
    <row r="45" spans="1:6" ht="11.25" customHeight="1"/>
    <row r="46" spans="1:6" ht="11.25" customHeight="1"/>
    <row r="47" spans="1:6" ht="11.25" customHeight="1"/>
    <row r="48" spans="1:6"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sheetData>
  <mergeCells count="16">
    <mergeCell ref="B1:D1"/>
    <mergeCell ref="B3:D3"/>
    <mergeCell ref="B5:F5"/>
    <mergeCell ref="A13:F13"/>
    <mergeCell ref="C24:E24"/>
    <mergeCell ref="C26:E26"/>
    <mergeCell ref="C27:E27"/>
    <mergeCell ref="C25:E25"/>
    <mergeCell ref="A18:F18"/>
    <mergeCell ref="A19:F19"/>
    <mergeCell ref="C33:E33"/>
    <mergeCell ref="C28:E28"/>
    <mergeCell ref="C29:E29"/>
    <mergeCell ref="C30:E30"/>
    <mergeCell ref="C31:E31"/>
    <mergeCell ref="C32:E32"/>
  </mergeCells>
  <pageMargins left="0.7" right="0.7" top="0.75" bottom="0.75"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otherUserPermission="visible"/>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Legends</vt:lpstr>
      <vt:lpstr>Training Proposal</vt:lpstr>
      <vt:lpstr>Agenda and Lecturers</vt:lpstr>
      <vt:lpstr>Detailed Budget</vt:lpstr>
      <vt:lpstr>Sheet1</vt:lpstr>
      <vt:lpstr>CHECKLIST</vt:lpstr>
      <vt:lpstr>Approval Letter</vt:lpstr>
      <vt:lpstr>Rejection Letter</vt:lpstr>
      <vt:lpstr>Progress Report</vt:lpstr>
      <vt:lpstr>Progress Report New</vt:lpstr>
      <vt:lpstr>'Agenda and Lecturers'!Print_Titles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dc:creator>
  <cp:lastModifiedBy>Samantha</cp:lastModifiedBy>
  <cp:lastPrinted>2025-05-20T10:20:25Z</cp:lastPrinted>
  <dcterms:created xsi:type="dcterms:W3CDTF">2002-05-01T10:36:00Z</dcterms:created>
  <dcterms:modified xsi:type="dcterms:W3CDTF">2025-05-20T10:38:58Z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ICV">
    <vt:lpwstr>BE3E1981B5224ED8B72E6687BC86B609_12</vt:lpwstr>
  </property>
  <property fmtid="{D5CDD505-2E9C-101B-9397-08002B2CF9AE}" pid="4" name="KSOProductBuildVer">
    <vt:lpwstr>1033-12.2.0.20326</vt:lpwstr>
  </property>
</Properties>
</file>